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ellesorganisasjonen.sharepoint.com/sites/FOVestland-Fylkesavdeling/Shared Documents/Avdeling FO Vestland/ÅRSMØTE/ÅRSMØTE 2024/SAKER  Årsmøte 2024/SAK 4. ÅRSMØTE 2024/"/>
    </mc:Choice>
  </mc:AlternateContent>
  <xr:revisionPtr revIDLastSave="0" documentId="8_{E97BCB88-B5C5-486F-94D9-1141B8FBC32D}" xr6:coauthVersionLast="47" xr6:coauthVersionMax="47" xr10:uidLastSave="{00000000-0000-0000-0000-000000000000}"/>
  <bookViews>
    <workbookView xWindow="9390" yWindow="3225" windowWidth="28800" windowHeight="15345" xr2:uid="{00000000-000D-0000-FFFF-FFFF00000000}"/>
  </bookViews>
  <sheets>
    <sheet name="Resultat" sheetId="3" r:id="rId1"/>
    <sheet name="Balanse" sheetId="2" r:id="rId2"/>
    <sheet name="Noter" sheetId="4" r:id="rId3"/>
  </sheets>
  <definedNames>
    <definedName name="_xlnm.Print_Area" localSheetId="1">Balanse!$A$1:$F$75</definedName>
    <definedName name="_xlnm.Print_Area" localSheetId="2">Noter!$A$1:$G$99</definedName>
    <definedName name="_xlnm.Print_Area" localSheetId="0">Resultat!$A$1:$H$48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2" l="1"/>
  <c r="C54" i="2"/>
  <c r="B74" i="4"/>
  <c r="C21" i="3"/>
  <c r="C20" i="3"/>
  <c r="B18" i="4"/>
  <c r="B17" i="4"/>
  <c r="B16" i="4"/>
  <c r="B14" i="4"/>
  <c r="B20" i="4" s="1"/>
  <c r="E55" i="2"/>
  <c r="E54" i="2"/>
  <c r="D74" i="4"/>
  <c r="E20" i="3"/>
  <c r="E21" i="3" s="1"/>
  <c r="D18" i="4"/>
  <c r="D16" i="4"/>
  <c r="D14" i="4"/>
  <c r="D89" i="4"/>
  <c r="E30" i="2"/>
  <c r="C52" i="2"/>
  <c r="C30" i="2"/>
  <c r="B89" i="4"/>
  <c r="D20" i="4" l="1"/>
  <c r="E52" i="2" l="1"/>
  <c r="D94" i="4" l="1"/>
  <c r="B94" i="4"/>
  <c r="E22" i="2" l="1"/>
  <c r="C22" i="2"/>
  <c r="D62" i="4" l="1"/>
  <c r="B62" i="4"/>
  <c r="D75" i="4" l="1"/>
  <c r="E32" i="2" s="1"/>
  <c r="D68" i="4"/>
  <c r="E31" i="2" s="1"/>
  <c r="D51" i="4"/>
  <c r="B49" i="4" s="1"/>
  <c r="D47" i="4"/>
  <c r="B45" i="4" s="1"/>
  <c r="D38" i="4"/>
  <c r="B36" i="4" s="1"/>
  <c r="D34" i="4"/>
  <c r="B32" i="4" s="1"/>
  <c r="E53" i="2"/>
  <c r="E29" i="2"/>
  <c r="E3" i="2"/>
  <c r="D13" i="4" s="1"/>
  <c r="D26" i="4" s="1"/>
  <c r="E33" i="3"/>
  <c r="E19" i="3"/>
  <c r="E12" i="3"/>
  <c r="E57" i="2" l="1"/>
  <c r="E59" i="2" s="1"/>
  <c r="E33" i="2"/>
  <c r="E18" i="3"/>
  <c r="E23" i="3" s="1"/>
  <c r="E25" i="3" s="1"/>
  <c r="E43" i="3" s="1"/>
  <c r="D53" i="4"/>
  <c r="E11" i="2" s="1"/>
  <c r="D40" i="4"/>
  <c r="E10" i="2" s="1"/>
  <c r="C3" i="2"/>
  <c r="B13" i="4" s="1"/>
  <c r="B26" i="4" s="1"/>
  <c r="D81" i="4" l="1"/>
  <c r="D82" i="4" s="1"/>
  <c r="E13" i="2"/>
  <c r="E25" i="2" s="1"/>
  <c r="E35" i="2" s="1"/>
  <c r="C53" i="2"/>
  <c r="C29" i="2"/>
  <c r="C19" i="3"/>
  <c r="C12" i="3"/>
  <c r="C33" i="3"/>
  <c r="B75" i="4"/>
  <c r="C32" i="2" s="1"/>
  <c r="B68" i="4"/>
  <c r="C31" i="2" s="1"/>
  <c r="B51" i="4"/>
  <c r="B47" i="4"/>
  <c r="B38" i="4"/>
  <c r="B34" i="4"/>
  <c r="B80" i="4" l="1"/>
  <c r="E43" i="2"/>
  <c r="E45" i="2" s="1"/>
  <c r="E61" i="2" s="1"/>
  <c r="C57" i="2"/>
  <c r="C59" i="2" s="1"/>
  <c r="C33" i="2"/>
  <c r="B53" i="4"/>
  <c r="C11" i="2" s="1"/>
  <c r="B40" i="4"/>
  <c r="C10" i="2" s="1"/>
  <c r="C13" i="2" l="1"/>
  <c r="C25" i="2" s="1"/>
  <c r="C35" i="2" s="1"/>
  <c r="C18" i="3"/>
  <c r="C23" i="3" s="1"/>
  <c r="C25" i="3" s="1"/>
  <c r="C43" i="3" s="1"/>
  <c r="B81" i="4" l="1"/>
  <c r="B82" i="4" l="1"/>
  <c r="C43" i="2" s="1"/>
  <c r="C45" i="2" s="1"/>
  <c r="C61" i="2" s="1"/>
</calcChain>
</file>

<file path=xl/sharedStrings.xml><?xml version="1.0" encoding="utf-8"?>
<sst xmlns="http://schemas.openxmlformats.org/spreadsheetml/2006/main" count="138" uniqueCount="116">
  <si>
    <t>FO VESTLAND</t>
  </si>
  <si>
    <t>RESULTATREGNSKAP 31.12.</t>
  </si>
  <si>
    <t>Note</t>
  </si>
  <si>
    <t>Driftsinntekter:</t>
  </si>
  <si>
    <t>Tilskudd</t>
  </si>
  <si>
    <t>Andre inntekter</t>
  </si>
  <si>
    <t>OU-midler KS</t>
  </si>
  <si>
    <t>OU-midler andre kurs</t>
  </si>
  <si>
    <t>Sum driftsinntekter</t>
  </si>
  <si>
    <t>Driftskostnader:</t>
  </si>
  <si>
    <t>Kontingenter</t>
  </si>
  <si>
    <t>Lønns-og personalkostnader</t>
  </si>
  <si>
    <t>Avskrivninger</t>
  </si>
  <si>
    <t>Lokaler/kontorkostnader</t>
  </si>
  <si>
    <t>Andre driftskostnader</t>
  </si>
  <si>
    <t>Sum driftskostnader</t>
  </si>
  <si>
    <t>Driftsresultat</t>
  </si>
  <si>
    <t>Finansinntekter/-kostnader:</t>
  </si>
  <si>
    <t>Renteinntekter</t>
  </si>
  <si>
    <t>Rentekostnader</t>
  </si>
  <si>
    <t>Sum finansinntekter/-kostnader</t>
  </si>
  <si>
    <t>Ordinært resultat</t>
  </si>
  <si>
    <t>Ekstraordinære inntekter/kostnader:</t>
  </si>
  <si>
    <t>Ekstraordinære inntekter</t>
  </si>
  <si>
    <t>Ekstraordinære kostnader</t>
  </si>
  <si>
    <t>Årets resultat</t>
  </si>
  <si>
    <t>FO  AVDELING: VESTLAND</t>
  </si>
  <si>
    <t>BALANSE PR. 31.12.</t>
  </si>
  <si>
    <t>EIENDELER</t>
  </si>
  <si>
    <t>Anleggsmidler:</t>
  </si>
  <si>
    <t>Varige driftsmidler:</t>
  </si>
  <si>
    <t>Inventar og utstyr</t>
  </si>
  <si>
    <t>EDB</t>
  </si>
  <si>
    <t>Sum  varige anleggsmidler</t>
  </si>
  <si>
    <t>Finansielle anleggsmidler:</t>
  </si>
  <si>
    <t>Depositum kildevannskjøler</t>
  </si>
  <si>
    <t>Depositum Bildeleringen  BA</t>
  </si>
  <si>
    <t>Aksje i Klassekampen AS</t>
  </si>
  <si>
    <t>Andeler Bildeleringen BA</t>
  </si>
  <si>
    <t>Aksjer Palestinabutikken AS</t>
  </si>
  <si>
    <t>Husleiegaranti Folkets Hus</t>
  </si>
  <si>
    <t>Sum finansielle anleggsmiddel</t>
  </si>
  <si>
    <t>SUM ANLEGGSMIDLER</t>
  </si>
  <si>
    <t>Omløpsmidler:</t>
  </si>
  <si>
    <t>Fordring FO sentralt</t>
  </si>
  <si>
    <t>Fordring FO Rogaland</t>
  </si>
  <si>
    <t>Forskuddsbetalte kostnader</t>
  </si>
  <si>
    <t xml:space="preserve">Bankinnskudd, kontanter </t>
  </si>
  <si>
    <t>Sum omløpsmidler</t>
  </si>
  <si>
    <t>SUM EIENDELER</t>
  </si>
  <si>
    <t>EGENKAPITAL OG GJELD</t>
  </si>
  <si>
    <t>Egenkapital:</t>
  </si>
  <si>
    <t>Opptjent egenkapital</t>
  </si>
  <si>
    <t>Annen egenkapital</t>
  </si>
  <si>
    <t>Sum egenkapital</t>
  </si>
  <si>
    <t>Langsiktig gjeld:</t>
  </si>
  <si>
    <t>Langsiktig gjeld</t>
  </si>
  <si>
    <t>Kortsiktig gjeld:</t>
  </si>
  <si>
    <t>Leverandørgjeld</t>
  </si>
  <si>
    <t>Gjeld til FO sentralt</t>
  </si>
  <si>
    <t>Skyldig offentlige avgifter</t>
  </si>
  <si>
    <t>Påløpne feriepenger</t>
  </si>
  <si>
    <t>Påløpne kostnader</t>
  </si>
  <si>
    <t>Sum kortsiktig gjeld</t>
  </si>
  <si>
    <t>Sum gjeld</t>
  </si>
  <si>
    <t>SUM EGENKAPITAL OG GJELD</t>
  </si>
  <si>
    <t>Sted: ………………….Dato: …………..</t>
  </si>
  <si>
    <t>Navn:</t>
  </si>
  <si>
    <t>Styreleder:</t>
  </si>
  <si>
    <t>Styremedlem</t>
  </si>
  <si>
    <t>FO AVDELING: VESTLAND</t>
  </si>
  <si>
    <t xml:space="preserve">NOTER TIL ÅRSREGNSKAP </t>
  </si>
  <si>
    <t>Note 1 - Regnskapsprinsipper</t>
  </si>
  <si>
    <t>Resultat og balanse er utarbeidet i samsvar med regnskapsloven og god regnskapsskikk.</t>
  </si>
  <si>
    <t xml:space="preserve">Note 2 - Lønnskostnader og andre ytelser </t>
  </si>
  <si>
    <t>Det er registrert følgende lønnskostnader og ytelser i avdelingen de siste to årene:</t>
  </si>
  <si>
    <t>Lønnskostnader</t>
  </si>
  <si>
    <t>Fakturerte lønnskostnader/frikjøp</t>
  </si>
  <si>
    <t>Arbeidsgiveravgift</t>
  </si>
  <si>
    <t>Pensjonskostnader</t>
  </si>
  <si>
    <t>Andre ytelser</t>
  </si>
  <si>
    <t>Sykepenger refunderte</t>
  </si>
  <si>
    <t>Sum lønnskostnader</t>
  </si>
  <si>
    <t>Lønnskostnader for avdelingssleder utgjør kr 788 317. Andre ytelser utgjør kr 15 300.</t>
  </si>
  <si>
    <t xml:space="preserve">Lønnskostnader til avdelingssekretær dekkes av FO sentralt. </t>
  </si>
  <si>
    <t>Øvrige ytelser til avdelingssekretær dekkes lokalt.</t>
  </si>
  <si>
    <t>Note 3 - Anleggsmidler</t>
  </si>
  <si>
    <t>Varige driftsmidler</t>
  </si>
  <si>
    <t>Kontormask./</t>
  </si>
  <si>
    <t>inventar o. l.</t>
  </si>
  <si>
    <t>Akk. anskaffelseskost 01.01.</t>
  </si>
  <si>
    <t>Årets tilgang</t>
  </si>
  <si>
    <t>Akk. anskaffelseskost 31.12.</t>
  </si>
  <si>
    <t>Akk. avskrivninger 01.01.</t>
  </si>
  <si>
    <t xml:space="preserve">Årets avskrivninger </t>
  </si>
  <si>
    <t>Sum akk. avskrivninger 31.12.</t>
  </si>
  <si>
    <t>Bokført verdi 31.12.</t>
  </si>
  <si>
    <t>Folkets Hus AS, Bergen 1000 aksjer pål. kr 100</t>
  </si>
  <si>
    <t>Klassekampen  AS  1 aksje</t>
  </si>
  <si>
    <t>Depositum (Bildelringen/ Kildevannskjøler)</t>
  </si>
  <si>
    <t>Andel i Bildeleringen  BA</t>
  </si>
  <si>
    <t>Sum finansielle anleggsmidler</t>
  </si>
  <si>
    <t>Note 4 - Forskuddsbetalte kostnader</t>
  </si>
  <si>
    <t>Sum forskuddsbetalte kostnader</t>
  </si>
  <si>
    <t>Note 5 - Bankinnskudd</t>
  </si>
  <si>
    <t>Bundne midler (skattetrekkskonto)</t>
  </si>
  <si>
    <t>Ubundne midler</t>
  </si>
  <si>
    <t>Sum bankinnskudd</t>
  </si>
  <si>
    <t>Note 6- Egenkapital</t>
  </si>
  <si>
    <t>Egenkapital 01.01.</t>
  </si>
  <si>
    <t>Egenkapital pr. 31.12.</t>
  </si>
  <si>
    <t>Note 7 - Fordringer/gjeld</t>
  </si>
  <si>
    <t>Sum kortsiktige fordringer</t>
  </si>
  <si>
    <t>Gjeld til andre leverandører</t>
  </si>
  <si>
    <t>Gjeld til FO Rogaland</t>
  </si>
  <si>
    <t>Sum leverandørgjeld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</si>
</sst>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3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1" xfId="0" applyNumberFormat="1" applyBorder="1"/>
    <xf numFmtId="3" fontId="3" fillId="0" borderId="0" xfId="0" applyNumberFormat="1" applyFont="1"/>
    <xf numFmtId="0" fontId="3" fillId="0" borderId="0" xfId="0" applyFont="1" applyAlignment="1">
      <alignment horizontal="center"/>
    </xf>
    <xf numFmtId="3" fontId="0" fillId="0" borderId="2" xfId="0" applyNumberFormat="1" applyBorder="1"/>
    <xf numFmtId="3" fontId="0" fillId="0" borderId="3" xfId="0" applyNumberFormat="1" applyBorder="1"/>
    <xf numFmtId="3" fontId="0" fillId="0" borderId="0" xfId="0" applyNumberFormat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/>
    <xf numFmtId="3" fontId="2" fillId="0" borderId="0" xfId="0" applyNumberFormat="1" applyFont="1"/>
    <xf numFmtId="3" fontId="1" fillId="0" borderId="2" xfId="0" applyNumberFormat="1" applyFont="1" applyBorder="1" applyAlignment="1">
      <alignment horizontal="right"/>
    </xf>
    <xf numFmtId="0" fontId="0" fillId="0" borderId="0" xfId="0" quotePrefix="1"/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3" fontId="0" fillId="0" borderId="4" xfId="0" applyNumberFormat="1" applyBorder="1"/>
    <xf numFmtId="3" fontId="1" fillId="0" borderId="4" xfId="0" applyNumberFormat="1" applyFont="1" applyBorder="1"/>
    <xf numFmtId="3" fontId="5" fillId="0" borderId="0" xfId="1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4"/>
  <sheetViews>
    <sheetView tabSelected="1" workbookViewId="0">
      <selection activeCell="A3" sqref="A3"/>
    </sheetView>
  </sheetViews>
  <sheetFormatPr baseColWidth="10" defaultColWidth="11.42578125" defaultRowHeight="12.75" x14ac:dyDescent="0.2"/>
  <cols>
    <col min="1" max="1" width="38.85546875" customWidth="1"/>
    <col min="2" max="2" width="4.85546875" style="5" customWidth="1"/>
    <col min="3" max="3" width="11.42578125" style="5" customWidth="1"/>
    <col min="4" max="4" width="4.7109375" style="5" customWidth="1"/>
    <col min="5" max="5" width="11.42578125" style="5" customWidth="1"/>
    <col min="6" max="6" width="5.140625" customWidth="1"/>
    <col min="7" max="7" width="11.42578125" customWidth="1"/>
    <col min="8" max="8" width="8.85546875" style="5" customWidth="1"/>
    <col min="9" max="9" width="11.42578125" style="5" customWidth="1"/>
    <col min="10" max="10" width="4.85546875" style="5" customWidth="1"/>
    <col min="11" max="11" width="10.7109375" style="5" customWidth="1"/>
  </cols>
  <sheetData>
    <row r="1" spans="1:11" x14ac:dyDescent="0.2">
      <c r="A1" s="1" t="s">
        <v>0</v>
      </c>
    </row>
    <row r="3" spans="1:11" x14ac:dyDescent="0.2">
      <c r="A3" s="1" t="s">
        <v>1</v>
      </c>
      <c r="B3" s="4" t="s">
        <v>2</v>
      </c>
      <c r="C3" s="1">
        <v>2023</v>
      </c>
      <c r="D3" s="4"/>
      <c r="E3" s="1">
        <v>2022</v>
      </c>
      <c r="H3" s="4"/>
      <c r="I3" s="1"/>
      <c r="J3" s="4"/>
      <c r="K3" s="14"/>
    </row>
    <row r="5" spans="1:11" x14ac:dyDescent="0.2">
      <c r="A5" s="1" t="s">
        <v>3</v>
      </c>
    </row>
    <row r="7" spans="1:11" x14ac:dyDescent="0.2">
      <c r="A7" t="s">
        <v>4</v>
      </c>
      <c r="C7" s="11">
        <v>7161000</v>
      </c>
      <c r="E7" s="11">
        <v>6660000</v>
      </c>
      <c r="G7" s="1"/>
      <c r="I7" s="11"/>
      <c r="K7" s="11"/>
    </row>
    <row r="8" spans="1:11" x14ac:dyDescent="0.2">
      <c r="A8" t="s">
        <v>5</v>
      </c>
      <c r="C8" s="11">
        <v>126727.98</v>
      </c>
      <c r="E8" s="11">
        <v>73918.61</v>
      </c>
      <c r="I8" s="11"/>
      <c r="K8" s="11"/>
    </row>
    <row r="9" spans="1:11" x14ac:dyDescent="0.2">
      <c r="A9" t="s">
        <v>6</v>
      </c>
      <c r="C9" s="11">
        <v>436392.99</v>
      </c>
      <c r="E9" s="11">
        <v>980771.91</v>
      </c>
      <c r="I9" s="11"/>
      <c r="K9" s="11"/>
    </row>
    <row r="10" spans="1:11" x14ac:dyDescent="0.2">
      <c r="A10" t="s">
        <v>7</v>
      </c>
      <c r="C10" s="11">
        <v>1243189.28</v>
      </c>
      <c r="E10" s="11">
        <v>1146061.98</v>
      </c>
      <c r="G10" s="3"/>
      <c r="I10" s="11"/>
      <c r="K10" s="11"/>
    </row>
    <row r="11" spans="1:11" x14ac:dyDescent="0.2">
      <c r="C11" s="11"/>
      <c r="E11" s="11"/>
      <c r="I11" s="11"/>
      <c r="K11" s="11"/>
    </row>
    <row r="12" spans="1:11" x14ac:dyDescent="0.2">
      <c r="A12" t="s">
        <v>8</v>
      </c>
      <c r="C12" s="12">
        <f>SUM(C7:C11)</f>
        <v>8967310.25</v>
      </c>
      <c r="E12" s="12">
        <f>SUM(E7:E11)</f>
        <v>8860752.5</v>
      </c>
      <c r="H12" s="11"/>
      <c r="I12" s="11"/>
      <c r="K12" s="11"/>
    </row>
    <row r="13" spans="1:11" x14ac:dyDescent="0.2">
      <c r="C13" s="11"/>
      <c r="E13" s="11"/>
      <c r="I13" s="11"/>
    </row>
    <row r="14" spans="1:11" x14ac:dyDescent="0.2">
      <c r="C14" s="11"/>
      <c r="E14" s="11"/>
      <c r="I14" s="11"/>
    </row>
    <row r="15" spans="1:11" x14ac:dyDescent="0.2">
      <c r="A15" s="1" t="s">
        <v>9</v>
      </c>
      <c r="C15" s="11"/>
      <c r="E15" s="11"/>
      <c r="I15" s="11"/>
    </row>
    <row r="16" spans="1:11" x14ac:dyDescent="0.2">
      <c r="C16" s="11"/>
      <c r="E16" s="11"/>
      <c r="I16" s="11"/>
    </row>
    <row r="17" spans="1:11" x14ac:dyDescent="0.2">
      <c r="A17" t="s">
        <v>10</v>
      </c>
      <c r="C17" s="11">
        <v>168685.95</v>
      </c>
      <c r="E17" s="11">
        <v>167250.01</v>
      </c>
      <c r="I17" s="11"/>
      <c r="K17" s="11"/>
    </row>
    <row r="18" spans="1:11" x14ac:dyDescent="0.2">
      <c r="A18" t="s">
        <v>11</v>
      </c>
      <c r="B18" s="5">
        <v>2</v>
      </c>
      <c r="C18" s="11">
        <f>Noter!B20</f>
        <v>3659321.2800000003</v>
      </c>
      <c r="E18" s="11">
        <f>Noter!D20</f>
        <v>3187780.89</v>
      </c>
      <c r="I18" s="11"/>
      <c r="K18" s="11"/>
    </row>
    <row r="19" spans="1:11" x14ac:dyDescent="0.2">
      <c r="A19" s="15" t="s">
        <v>12</v>
      </c>
      <c r="B19" s="5">
        <v>3</v>
      </c>
      <c r="C19" s="11">
        <f>Noter!B37+Noter!B50</f>
        <v>98987.520000000004</v>
      </c>
      <c r="E19" s="11">
        <f>Noter!D37+Noter!D50</f>
        <v>130926.61</v>
      </c>
      <c r="G19" s="15"/>
      <c r="I19" s="11"/>
      <c r="K19" s="11"/>
    </row>
    <row r="20" spans="1:11" x14ac:dyDescent="0.2">
      <c r="A20" t="s">
        <v>13</v>
      </c>
      <c r="C20" s="11">
        <f>494322+237343.5</f>
        <v>731665.5</v>
      </c>
      <c r="E20" s="11">
        <f>446990+206947.69+28626.74</f>
        <v>682564.42999999993</v>
      </c>
      <c r="G20" s="15"/>
      <c r="I20" s="11"/>
      <c r="K20" s="11"/>
    </row>
    <row r="21" spans="1:11" x14ac:dyDescent="0.2">
      <c r="A21" t="s">
        <v>14</v>
      </c>
      <c r="C21" s="11">
        <f>4855317.75-C20</f>
        <v>4123652.25</v>
      </c>
      <c r="E21" s="11">
        <f>4401303.96-E20</f>
        <v>3718739.5300000003</v>
      </c>
      <c r="G21" s="3"/>
      <c r="I21" s="11"/>
      <c r="K21" s="11"/>
    </row>
    <row r="22" spans="1:11" x14ac:dyDescent="0.2">
      <c r="C22" s="11"/>
      <c r="E22" s="11"/>
      <c r="I22" s="11"/>
      <c r="K22" s="11"/>
    </row>
    <row r="23" spans="1:11" x14ac:dyDescent="0.2">
      <c r="A23" t="s">
        <v>15</v>
      </c>
      <c r="C23" s="12">
        <f>SUM(C17:C22)</f>
        <v>8782312.5</v>
      </c>
      <c r="E23" s="12">
        <f>SUM(E17:E22)</f>
        <v>7887261.4700000007</v>
      </c>
      <c r="H23" s="11"/>
      <c r="I23" s="11"/>
      <c r="K23" s="11"/>
    </row>
    <row r="24" spans="1:11" x14ac:dyDescent="0.2">
      <c r="C24" s="11"/>
      <c r="E24" s="11"/>
      <c r="I24" s="11"/>
    </row>
    <row r="25" spans="1:11" x14ac:dyDescent="0.2">
      <c r="A25" t="s">
        <v>16</v>
      </c>
      <c r="C25" s="13">
        <f>C12-C23</f>
        <v>184997.75</v>
      </c>
      <c r="E25" s="13">
        <f>E12-E23</f>
        <v>973491.02999999933</v>
      </c>
      <c r="H25" s="11"/>
      <c r="I25" s="11"/>
      <c r="K25" s="11"/>
    </row>
    <row r="26" spans="1:11" x14ac:dyDescent="0.2">
      <c r="C26" s="11"/>
      <c r="E26" s="11"/>
      <c r="I26" s="11"/>
    </row>
    <row r="27" spans="1:11" x14ac:dyDescent="0.2">
      <c r="C27" s="11"/>
      <c r="E27" s="11"/>
      <c r="I27" s="11"/>
    </row>
    <row r="28" spans="1:11" x14ac:dyDescent="0.2">
      <c r="A28" s="1" t="s">
        <v>17</v>
      </c>
      <c r="C28" s="11"/>
      <c r="E28" s="11"/>
      <c r="I28" s="11"/>
    </row>
    <row r="29" spans="1:11" x14ac:dyDescent="0.2">
      <c r="C29" s="11"/>
      <c r="E29" s="11"/>
      <c r="I29" s="11"/>
    </row>
    <row r="30" spans="1:11" x14ac:dyDescent="0.2">
      <c r="A30" t="s">
        <v>18</v>
      </c>
      <c r="C30" s="11">
        <v>425</v>
      </c>
      <c r="E30" s="11">
        <v>0</v>
      </c>
      <c r="I30" s="11"/>
      <c r="K30" s="11"/>
    </row>
    <row r="31" spans="1:11" hidden="1" x14ac:dyDescent="0.2">
      <c r="A31" t="s">
        <v>19</v>
      </c>
      <c r="C31" s="11">
        <v>0</v>
      </c>
      <c r="E31" s="11">
        <v>0</v>
      </c>
      <c r="I31" s="11"/>
      <c r="K31" s="11"/>
    </row>
    <row r="32" spans="1:11" x14ac:dyDescent="0.2">
      <c r="C32" s="11"/>
      <c r="E32" s="11"/>
      <c r="I32" s="11"/>
    </row>
    <row r="33" spans="1:11" x14ac:dyDescent="0.2">
      <c r="A33" t="s">
        <v>20</v>
      </c>
      <c r="C33" s="12">
        <f>SUM(C30:C32)</f>
        <v>425</v>
      </c>
      <c r="E33" s="12">
        <f>SUM(E30:E32)</f>
        <v>0</v>
      </c>
      <c r="H33" s="11"/>
      <c r="I33" s="11"/>
      <c r="K33" s="11"/>
    </row>
    <row r="34" spans="1:11" x14ac:dyDescent="0.2">
      <c r="C34" s="11"/>
      <c r="E34" s="11"/>
      <c r="I34" s="11"/>
    </row>
    <row r="35" spans="1:11" x14ac:dyDescent="0.2">
      <c r="A35" t="s">
        <v>21</v>
      </c>
      <c r="C35" s="11"/>
      <c r="E35" s="11"/>
      <c r="H35" s="11"/>
      <c r="I35" s="11"/>
      <c r="K35" s="11"/>
    </row>
    <row r="36" spans="1:11" x14ac:dyDescent="0.2">
      <c r="C36" s="11"/>
      <c r="E36" s="11"/>
      <c r="I36" s="11"/>
    </row>
    <row r="37" spans="1:11" hidden="1" x14ac:dyDescent="0.2">
      <c r="A37" s="1" t="s">
        <v>22</v>
      </c>
      <c r="C37" s="11"/>
      <c r="E37" s="11"/>
      <c r="I37" s="11"/>
    </row>
    <row r="38" spans="1:11" hidden="1" x14ac:dyDescent="0.2">
      <c r="C38" s="11"/>
      <c r="E38" s="11"/>
      <c r="I38" s="11"/>
    </row>
    <row r="39" spans="1:11" hidden="1" x14ac:dyDescent="0.2">
      <c r="A39" t="s">
        <v>23</v>
      </c>
      <c r="C39" s="11"/>
      <c r="E39" s="11"/>
      <c r="I39" s="11"/>
    </row>
    <row r="40" spans="1:11" hidden="1" x14ac:dyDescent="0.2">
      <c r="A40" t="s">
        <v>24</v>
      </c>
      <c r="C40" s="11"/>
      <c r="E40" s="11"/>
      <c r="I40" s="11"/>
    </row>
    <row r="41" spans="1:11" hidden="1" x14ac:dyDescent="0.2">
      <c r="C41" s="11"/>
      <c r="E41" s="11"/>
      <c r="I41" s="11"/>
    </row>
    <row r="42" spans="1:11" x14ac:dyDescent="0.2">
      <c r="C42" s="11"/>
      <c r="E42" s="11"/>
      <c r="I42" s="11"/>
    </row>
    <row r="43" spans="1:11" ht="13.5" thickBot="1" x14ac:dyDescent="0.25">
      <c r="A43" s="1" t="s">
        <v>25</v>
      </c>
      <c r="C43" s="17">
        <f>C25+C33</f>
        <v>185422.75</v>
      </c>
      <c r="E43" s="17">
        <f>E25+E33</f>
        <v>973491.02999999933</v>
      </c>
      <c r="H43" s="11"/>
      <c r="I43" s="20"/>
      <c r="K43" s="11"/>
    </row>
    <row r="44" spans="1:11" ht="13.5" thickTop="1" x14ac:dyDescent="0.2"/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8"/>
  <sheetViews>
    <sheetView topLeftCell="A31" workbookViewId="0">
      <selection activeCell="C57" sqref="C57"/>
    </sheetView>
  </sheetViews>
  <sheetFormatPr baseColWidth="10" defaultColWidth="11.5703125" defaultRowHeight="12.75" x14ac:dyDescent="0.2"/>
  <cols>
    <col min="1" max="1" width="35.28515625" style="2" customWidth="1"/>
    <col min="2" max="2" width="6.5703125" style="8" customWidth="1"/>
    <col min="3" max="3" width="11.85546875" style="8" customWidth="1"/>
    <col min="4" max="4" width="6.5703125" style="8" customWidth="1"/>
    <col min="5" max="5" width="11.85546875" style="8" customWidth="1"/>
    <col min="6" max="6" width="8.140625" customWidth="1"/>
    <col min="7" max="7" width="15" style="8" customWidth="1"/>
    <col min="8" max="9" width="9.85546875" style="8" customWidth="1"/>
    <col min="10" max="10" width="6.85546875" style="7" customWidth="1"/>
    <col min="11" max="16384" width="11.5703125" style="2"/>
  </cols>
  <sheetData>
    <row r="1" spans="1:10" x14ac:dyDescent="0.2">
      <c r="A1" s="1" t="s">
        <v>26</v>
      </c>
      <c r="B1" s="25"/>
      <c r="C1" s="25"/>
      <c r="D1" s="25"/>
      <c r="E1" s="25"/>
      <c r="G1" s="25"/>
      <c r="H1" s="25"/>
      <c r="I1" s="25"/>
      <c r="J1" s="21"/>
    </row>
    <row r="3" spans="1:10" x14ac:dyDescent="0.2">
      <c r="A3" s="1" t="s">
        <v>27</v>
      </c>
      <c r="B3" s="4" t="s">
        <v>2</v>
      </c>
      <c r="C3" s="14">
        <f>Resultat!C3</f>
        <v>2023</v>
      </c>
      <c r="D3" s="4"/>
      <c r="E3" s="14">
        <f>Resultat!E3</f>
        <v>2022</v>
      </c>
      <c r="G3" s="14"/>
      <c r="H3" s="4"/>
      <c r="I3" s="14"/>
      <c r="J3" s="15"/>
    </row>
    <row r="5" spans="1:10" x14ac:dyDescent="0.2">
      <c r="A5" s="1" t="s">
        <v>28</v>
      </c>
      <c r="B5" s="25"/>
      <c r="C5" s="25"/>
      <c r="D5" s="25"/>
      <c r="E5" s="25"/>
      <c r="G5" s="25"/>
      <c r="H5" s="25"/>
      <c r="I5" s="25"/>
      <c r="J5" s="21"/>
    </row>
    <row r="7" spans="1:10" x14ac:dyDescent="0.2">
      <c r="A7" s="1" t="s">
        <v>29</v>
      </c>
      <c r="B7" s="25"/>
      <c r="C7" s="25"/>
      <c r="D7" s="25"/>
      <c r="E7" s="25"/>
      <c r="G7" s="25"/>
      <c r="H7" s="25"/>
      <c r="I7" s="25"/>
      <c r="J7" s="21"/>
    </row>
    <row r="8" spans="1:10" x14ac:dyDescent="0.2">
      <c r="A8" s="1"/>
      <c r="B8" s="25"/>
      <c r="C8" s="25"/>
      <c r="D8" s="25"/>
      <c r="E8" s="25"/>
      <c r="G8" s="25"/>
      <c r="H8" s="25"/>
      <c r="I8" s="25"/>
      <c r="J8" s="21"/>
    </row>
    <row r="9" spans="1:10" x14ac:dyDescent="0.2">
      <c r="A9" s="1" t="s">
        <v>30</v>
      </c>
      <c r="B9" s="25"/>
      <c r="C9" s="25"/>
      <c r="D9" s="25"/>
      <c r="E9" s="25"/>
      <c r="G9" s="25"/>
      <c r="H9" s="25"/>
      <c r="I9" s="25"/>
      <c r="J9" s="21"/>
    </row>
    <row r="10" spans="1:10" x14ac:dyDescent="0.2">
      <c r="A10" s="15" t="s">
        <v>31</v>
      </c>
      <c r="B10" s="25">
        <v>3</v>
      </c>
      <c r="C10" s="20">
        <f>Noter!B40</f>
        <v>17943.040000000008</v>
      </c>
      <c r="D10" s="25"/>
      <c r="E10" s="20">
        <f>Noter!D40</f>
        <v>28555.640000000014</v>
      </c>
      <c r="G10" s="20"/>
      <c r="H10" s="25"/>
      <c r="I10" s="26"/>
      <c r="J10" s="21"/>
    </row>
    <row r="11" spans="1:10" x14ac:dyDescent="0.2">
      <c r="A11" s="15" t="s">
        <v>32</v>
      </c>
      <c r="B11" s="25">
        <v>3</v>
      </c>
      <c r="C11" s="20">
        <f>Noter!B53</f>
        <v>99367.239999999991</v>
      </c>
      <c r="D11" s="25"/>
      <c r="E11" s="20">
        <f>Noter!D53</f>
        <v>119883.41000000003</v>
      </c>
      <c r="G11" s="20"/>
      <c r="H11" s="25"/>
      <c r="I11" s="26"/>
      <c r="J11" s="21"/>
    </row>
    <row r="12" spans="1:10" x14ac:dyDescent="0.2">
      <c r="A12" s="1"/>
      <c r="B12" s="25"/>
      <c r="C12" s="20"/>
      <c r="D12" s="25"/>
      <c r="E12" s="20"/>
      <c r="G12" s="20"/>
      <c r="H12" s="25"/>
      <c r="I12" s="26"/>
      <c r="J12" s="21"/>
    </row>
    <row r="13" spans="1:10" x14ac:dyDescent="0.2">
      <c r="A13" s="15" t="s">
        <v>33</v>
      </c>
      <c r="B13" s="25"/>
      <c r="C13" s="27">
        <f>SUM(C10:C12)</f>
        <v>117310.28</v>
      </c>
      <c r="D13" s="25"/>
      <c r="E13" s="27">
        <f>SUM(E10:E12)</f>
        <v>148439.05000000005</v>
      </c>
      <c r="G13" s="20"/>
      <c r="H13" s="25"/>
      <c r="I13" s="26"/>
      <c r="J13" s="21"/>
    </row>
    <row r="15" spans="1:10" x14ac:dyDescent="0.2">
      <c r="A15" s="1" t="s">
        <v>34</v>
      </c>
      <c r="B15" s="25"/>
      <c r="C15" s="25"/>
      <c r="D15" s="25"/>
      <c r="E15" s="25"/>
      <c r="G15" s="25"/>
      <c r="H15" s="25"/>
      <c r="I15" s="25"/>
      <c r="J15" s="21"/>
    </row>
    <row r="16" spans="1:10" x14ac:dyDescent="0.2">
      <c r="A16" s="15" t="s">
        <v>35</v>
      </c>
      <c r="B16" s="25"/>
      <c r="C16" s="20">
        <v>1000</v>
      </c>
      <c r="D16" s="25"/>
      <c r="E16" s="20">
        <v>1000</v>
      </c>
      <c r="G16" s="20"/>
      <c r="H16" s="25"/>
      <c r="I16" s="20"/>
      <c r="J16" s="21"/>
    </row>
    <row r="17" spans="1:12" x14ac:dyDescent="0.2">
      <c r="A17" s="15" t="s">
        <v>36</v>
      </c>
      <c r="B17" s="25"/>
      <c r="C17" s="20">
        <v>2000</v>
      </c>
      <c r="D17" s="25"/>
      <c r="E17" s="20">
        <v>2000</v>
      </c>
      <c r="G17" s="20"/>
      <c r="H17" s="25"/>
      <c r="I17" s="20"/>
      <c r="J17" s="21"/>
      <c r="K17" s="15"/>
      <c r="L17" s="15"/>
    </row>
    <row r="18" spans="1:12" x14ac:dyDescent="0.2">
      <c r="A18" s="15" t="s">
        <v>37</v>
      </c>
      <c r="B18" s="25"/>
      <c r="C18" s="20">
        <v>1000</v>
      </c>
      <c r="D18" s="25"/>
      <c r="E18" s="20">
        <v>1000</v>
      </c>
      <c r="G18" s="20"/>
      <c r="H18" s="25"/>
      <c r="I18" s="20"/>
      <c r="J18" s="21"/>
      <c r="K18" s="15"/>
      <c r="L18" s="15"/>
    </row>
    <row r="19" spans="1:12" x14ac:dyDescent="0.2">
      <c r="A19" s="15" t="s">
        <v>38</v>
      </c>
      <c r="B19" s="25"/>
      <c r="C19" s="20">
        <v>10000</v>
      </c>
      <c r="D19" s="25"/>
      <c r="E19" s="20">
        <v>10000</v>
      </c>
      <c r="G19" s="20"/>
      <c r="H19" s="25"/>
      <c r="I19" s="20"/>
      <c r="J19" s="21"/>
      <c r="K19" s="15"/>
      <c r="L19" s="21"/>
    </row>
    <row r="20" spans="1:12" x14ac:dyDescent="0.2">
      <c r="A20" s="15" t="s">
        <v>39</v>
      </c>
      <c r="B20" s="25"/>
      <c r="C20" s="20">
        <v>5000</v>
      </c>
      <c r="D20" s="25"/>
      <c r="E20" s="20">
        <v>5000</v>
      </c>
      <c r="G20" s="20"/>
      <c r="H20" s="25"/>
      <c r="I20" s="20"/>
      <c r="J20" s="21"/>
      <c r="K20" s="15"/>
      <c r="L20" s="21"/>
    </row>
    <row r="21" spans="1:12" x14ac:dyDescent="0.2">
      <c r="A21" s="15" t="s">
        <v>40</v>
      </c>
      <c r="B21" s="25"/>
      <c r="C21" s="20">
        <v>140000</v>
      </c>
      <c r="D21" s="25"/>
      <c r="E21" s="20">
        <v>140000</v>
      </c>
      <c r="G21" s="20"/>
      <c r="H21" s="25"/>
      <c r="I21" s="20"/>
      <c r="J21" s="21"/>
      <c r="K21" s="15"/>
      <c r="L21" s="21"/>
    </row>
    <row r="22" spans="1:12" x14ac:dyDescent="0.2">
      <c r="A22" s="15" t="s">
        <v>41</v>
      </c>
      <c r="B22" s="25"/>
      <c r="C22" s="27">
        <f>SUM(C16:C21)</f>
        <v>159000</v>
      </c>
      <c r="D22" s="25"/>
      <c r="E22" s="27">
        <f>SUM(E16:E21)</f>
        <v>159000</v>
      </c>
      <c r="G22" s="20"/>
      <c r="H22" s="25"/>
      <c r="I22" s="20"/>
      <c r="J22" s="21"/>
      <c r="K22" s="15"/>
      <c r="L22" s="15"/>
    </row>
    <row r="23" spans="1:12" x14ac:dyDescent="0.2">
      <c r="A23" s="15"/>
      <c r="B23" s="25"/>
      <c r="C23" s="20"/>
      <c r="D23" s="25"/>
      <c r="E23" s="20"/>
      <c r="G23" s="20"/>
      <c r="H23" s="25"/>
      <c r="I23" s="20"/>
      <c r="J23" s="21"/>
      <c r="K23" s="15"/>
      <c r="L23" s="15"/>
    </row>
    <row r="24" spans="1:12" x14ac:dyDescent="0.2">
      <c r="A24" s="15"/>
      <c r="B24" s="25"/>
      <c r="C24" s="20"/>
      <c r="D24" s="25"/>
      <c r="E24" s="20"/>
      <c r="G24" s="20"/>
      <c r="H24" s="25"/>
      <c r="I24" s="20"/>
      <c r="J24" s="21"/>
      <c r="K24" s="15"/>
      <c r="L24" s="15"/>
    </row>
    <row r="25" spans="1:12" x14ac:dyDescent="0.2">
      <c r="A25" s="1" t="s">
        <v>42</v>
      </c>
      <c r="B25" s="25"/>
      <c r="C25" s="28">
        <f>C13+C22</f>
        <v>276310.28000000003</v>
      </c>
      <c r="D25" s="25"/>
      <c r="E25" s="28">
        <f>E13+E22</f>
        <v>307439.05000000005</v>
      </c>
      <c r="G25" s="20"/>
      <c r="H25" s="25"/>
      <c r="I25" s="20"/>
      <c r="J25" s="21"/>
      <c r="K25" s="15"/>
      <c r="L25" s="15"/>
    </row>
    <row r="26" spans="1:12" x14ac:dyDescent="0.2">
      <c r="A26" s="15"/>
      <c r="B26" s="25"/>
      <c r="C26" s="20"/>
      <c r="D26" s="25"/>
      <c r="E26" s="20"/>
      <c r="G26" s="20"/>
      <c r="H26" s="25"/>
      <c r="I26" s="25"/>
      <c r="J26" s="21"/>
      <c r="K26" s="15"/>
      <c r="L26" s="15"/>
    </row>
    <row r="27" spans="1:12" x14ac:dyDescent="0.2">
      <c r="A27" s="1" t="s">
        <v>43</v>
      </c>
      <c r="B27" s="25"/>
      <c r="C27" s="20"/>
      <c r="D27" s="25"/>
      <c r="E27" s="20"/>
      <c r="G27" s="20"/>
      <c r="H27" s="25"/>
      <c r="I27" s="25"/>
      <c r="J27" s="21"/>
      <c r="K27" s="15"/>
      <c r="L27" s="15"/>
    </row>
    <row r="28" spans="1:12" x14ac:dyDescent="0.2">
      <c r="A28" s="15"/>
      <c r="B28" s="25"/>
      <c r="C28" s="20"/>
      <c r="D28" s="25"/>
      <c r="E28" s="20"/>
      <c r="G28" s="20"/>
      <c r="H28" s="25"/>
      <c r="I28" s="25"/>
      <c r="J28" s="21"/>
      <c r="K28" s="15"/>
      <c r="L28" s="15"/>
    </row>
    <row r="29" spans="1:12" x14ac:dyDescent="0.2">
      <c r="A29" s="15" t="s">
        <v>44</v>
      </c>
      <c r="B29" s="25">
        <v>7</v>
      </c>
      <c r="C29" s="20">
        <f>Noter!B87</f>
        <v>801303.04000000004</v>
      </c>
      <c r="D29" s="25"/>
      <c r="E29" s="20">
        <f>Noter!D87</f>
        <v>2038932.49</v>
      </c>
      <c r="G29" s="20"/>
      <c r="H29" s="25"/>
      <c r="I29" s="20"/>
      <c r="J29" s="21"/>
      <c r="K29" s="15"/>
      <c r="L29" s="15"/>
    </row>
    <row r="30" spans="1:12" hidden="1" x14ac:dyDescent="0.2">
      <c r="A30" s="15" t="s">
        <v>45</v>
      </c>
      <c r="B30" s="25">
        <v>7</v>
      </c>
      <c r="C30" s="20">
        <f>Noter!B88</f>
        <v>0</v>
      </c>
      <c r="D30" s="25"/>
      <c r="E30" s="20">
        <f>Noter!D88</f>
        <v>0</v>
      </c>
      <c r="G30" s="20"/>
      <c r="H30" s="25"/>
      <c r="I30" s="20"/>
      <c r="J30" s="21"/>
      <c r="K30" s="15"/>
      <c r="L30" s="15"/>
    </row>
    <row r="31" spans="1:12" x14ac:dyDescent="0.2">
      <c r="A31" s="15" t="s">
        <v>46</v>
      </c>
      <c r="B31" s="25">
        <v>4</v>
      </c>
      <c r="C31" s="20">
        <f>Noter!B68</f>
        <v>212077.56</v>
      </c>
      <c r="D31" s="25"/>
      <c r="E31" s="20">
        <f>Noter!D68</f>
        <v>159662.73000000001</v>
      </c>
      <c r="G31" s="20"/>
      <c r="H31" s="25"/>
      <c r="I31" s="20"/>
      <c r="J31" s="15"/>
      <c r="K31" s="15"/>
      <c r="L31" s="15"/>
    </row>
    <row r="32" spans="1:12" x14ac:dyDescent="0.2">
      <c r="A32" s="15" t="s">
        <v>47</v>
      </c>
      <c r="B32" s="25">
        <v>5</v>
      </c>
      <c r="C32" s="20">
        <f>Noter!B75</f>
        <v>4283696.0299999993</v>
      </c>
      <c r="D32" s="25"/>
      <c r="E32" s="20">
        <f>Noter!D75</f>
        <v>2809232.52</v>
      </c>
      <c r="G32" s="20"/>
      <c r="H32" s="25"/>
      <c r="I32" s="20"/>
      <c r="J32" s="15"/>
      <c r="K32" s="15"/>
      <c r="L32" s="15"/>
    </row>
    <row r="33" spans="1:12" x14ac:dyDescent="0.2">
      <c r="A33" s="15" t="s">
        <v>48</v>
      </c>
      <c r="B33" s="25"/>
      <c r="C33" s="27">
        <f>SUM(C29:C32)</f>
        <v>5297076.629999999</v>
      </c>
      <c r="D33" s="25"/>
      <c r="E33" s="27">
        <f>SUM(E29:E32)</f>
        <v>5007827.74</v>
      </c>
      <c r="G33" s="20"/>
      <c r="H33" s="25"/>
      <c r="I33" s="20"/>
      <c r="J33" s="21"/>
      <c r="K33" s="15"/>
      <c r="L33" s="15"/>
    </row>
    <row r="34" spans="1:12" x14ac:dyDescent="0.2">
      <c r="A34" s="15"/>
      <c r="B34" s="25"/>
      <c r="C34" s="20"/>
      <c r="D34" s="25"/>
      <c r="E34" s="20"/>
      <c r="G34" s="20"/>
      <c r="H34" s="25"/>
      <c r="I34" s="25"/>
      <c r="J34" s="21"/>
      <c r="K34" s="15"/>
      <c r="L34" s="15"/>
    </row>
    <row r="35" spans="1:12" ht="13.5" thickBot="1" x14ac:dyDescent="0.25">
      <c r="A35" s="1" t="s">
        <v>49</v>
      </c>
      <c r="B35" s="25"/>
      <c r="C35" s="17">
        <f>C25+C33</f>
        <v>5573386.9099999992</v>
      </c>
      <c r="D35" s="25"/>
      <c r="E35" s="17">
        <f>E25+E33</f>
        <v>5315266.79</v>
      </c>
      <c r="G35" s="20"/>
      <c r="H35" s="25"/>
      <c r="I35" s="20"/>
      <c r="J35" s="21"/>
      <c r="K35" s="15"/>
      <c r="L35" s="15"/>
    </row>
    <row r="36" spans="1:12" ht="13.5" thickTop="1" x14ac:dyDescent="0.2">
      <c r="A36" s="1"/>
      <c r="B36" s="25"/>
      <c r="C36" s="20"/>
      <c r="D36" s="25"/>
      <c r="E36" s="20"/>
      <c r="G36" s="20"/>
      <c r="H36" s="25"/>
      <c r="I36" s="25"/>
      <c r="J36" s="21"/>
      <c r="K36" s="15"/>
      <c r="L36" s="15"/>
    </row>
    <row r="37" spans="1:12" x14ac:dyDescent="0.2">
      <c r="A37" s="15"/>
      <c r="B37" s="25"/>
      <c r="C37" s="20"/>
      <c r="D37" s="25"/>
      <c r="E37" s="20"/>
      <c r="G37" s="20"/>
      <c r="H37" s="25"/>
      <c r="I37" s="25"/>
      <c r="J37" s="21"/>
      <c r="K37" s="15"/>
      <c r="L37" s="15"/>
    </row>
    <row r="38" spans="1:12" x14ac:dyDescent="0.2">
      <c r="A38" s="1" t="s">
        <v>50</v>
      </c>
      <c r="B38" s="25"/>
      <c r="C38" s="20"/>
      <c r="D38" s="25"/>
      <c r="E38" s="20"/>
      <c r="G38" s="20"/>
      <c r="H38" s="25"/>
      <c r="I38" s="25"/>
      <c r="J38" s="21"/>
      <c r="K38" s="15"/>
      <c r="L38" s="15"/>
    </row>
    <row r="39" spans="1:12" x14ac:dyDescent="0.2">
      <c r="A39" s="15"/>
      <c r="B39" s="25"/>
      <c r="C39" s="20"/>
      <c r="D39" s="25"/>
      <c r="E39" s="20"/>
      <c r="G39" s="20"/>
      <c r="H39" s="25"/>
      <c r="I39" s="25"/>
      <c r="J39" s="21"/>
      <c r="K39" s="15"/>
      <c r="L39" s="21"/>
    </row>
    <row r="40" spans="1:12" x14ac:dyDescent="0.2">
      <c r="A40" s="1" t="s">
        <v>51</v>
      </c>
      <c r="B40" s="25"/>
      <c r="C40" s="20"/>
      <c r="D40" s="25"/>
      <c r="E40" s="20"/>
      <c r="G40" s="20"/>
      <c r="H40" s="25"/>
      <c r="I40" s="25"/>
      <c r="J40" s="21"/>
      <c r="K40" s="15"/>
      <c r="L40" s="15"/>
    </row>
    <row r="41" spans="1:12" x14ac:dyDescent="0.2">
      <c r="A41" s="15"/>
      <c r="B41" s="25"/>
      <c r="C41" s="20"/>
      <c r="D41" s="25"/>
      <c r="E41" s="20"/>
      <c r="G41" s="20"/>
      <c r="H41" s="25"/>
      <c r="I41" s="25"/>
      <c r="J41" s="21"/>
      <c r="K41" s="15"/>
      <c r="L41" s="15"/>
    </row>
    <row r="42" spans="1:12" x14ac:dyDescent="0.2">
      <c r="A42" s="1" t="s">
        <v>52</v>
      </c>
      <c r="B42" s="25"/>
      <c r="C42" s="20"/>
      <c r="D42" s="25"/>
      <c r="E42" s="20"/>
      <c r="G42" s="20"/>
      <c r="H42" s="25"/>
      <c r="I42" s="25"/>
      <c r="J42" s="21"/>
      <c r="K42" s="15"/>
      <c r="L42" s="15"/>
    </row>
    <row r="43" spans="1:12" x14ac:dyDescent="0.2">
      <c r="A43" s="15" t="s">
        <v>53</v>
      </c>
      <c r="B43" s="25">
        <v>6</v>
      </c>
      <c r="C43" s="20">
        <f>Noter!B82</f>
        <v>4828977.0699999994</v>
      </c>
      <c r="D43" s="25"/>
      <c r="E43" s="20">
        <f>Noter!D82</f>
        <v>4643554.3199999994</v>
      </c>
      <c r="G43" s="20"/>
      <c r="H43" s="25"/>
      <c r="I43" s="20"/>
      <c r="J43" s="21"/>
      <c r="K43" s="15"/>
      <c r="L43" s="15"/>
    </row>
    <row r="44" spans="1:12" x14ac:dyDescent="0.2">
      <c r="A44" s="15"/>
      <c r="B44" s="25"/>
      <c r="C44" s="20"/>
      <c r="D44" s="25"/>
      <c r="E44" s="20"/>
      <c r="G44" s="20"/>
      <c r="H44" s="25"/>
      <c r="I44" s="25"/>
      <c r="J44" s="21"/>
      <c r="K44" s="15"/>
      <c r="L44" s="15"/>
    </row>
    <row r="45" spans="1:12" x14ac:dyDescent="0.2">
      <c r="A45" s="15" t="s">
        <v>54</v>
      </c>
      <c r="B45" s="25"/>
      <c r="C45" s="27">
        <f>C43</f>
        <v>4828977.0699999994</v>
      </c>
      <c r="D45" s="25"/>
      <c r="E45" s="27">
        <f>E43</f>
        <v>4643554.3199999994</v>
      </c>
      <c r="G45" s="20"/>
      <c r="H45" s="25"/>
      <c r="I45" s="20"/>
      <c r="J45" s="15"/>
      <c r="K45" s="15"/>
      <c r="L45" s="15"/>
    </row>
    <row r="46" spans="1:12" hidden="1" x14ac:dyDescent="0.2">
      <c r="A46" s="15"/>
      <c r="B46" s="25"/>
      <c r="C46" s="20"/>
      <c r="D46" s="25"/>
      <c r="E46" s="20"/>
      <c r="G46" s="20"/>
      <c r="H46" s="25"/>
      <c r="I46" s="25"/>
      <c r="J46" s="15"/>
      <c r="K46" s="15"/>
      <c r="L46" s="15"/>
    </row>
    <row r="47" spans="1:12" hidden="1" x14ac:dyDescent="0.2">
      <c r="A47" s="1" t="s">
        <v>55</v>
      </c>
      <c r="B47" s="25"/>
      <c r="C47" s="20"/>
      <c r="D47" s="25"/>
      <c r="E47" s="20"/>
      <c r="G47" s="20"/>
      <c r="H47" s="25"/>
      <c r="I47" s="25"/>
      <c r="J47" s="15"/>
      <c r="K47" s="15"/>
      <c r="L47" s="15"/>
    </row>
    <row r="48" spans="1:12" hidden="1" x14ac:dyDescent="0.2">
      <c r="A48" s="15" t="s">
        <v>56</v>
      </c>
      <c r="B48" s="25"/>
      <c r="C48" s="20"/>
      <c r="D48" s="25"/>
      <c r="E48" s="20"/>
      <c r="G48" s="20"/>
      <c r="H48" s="25"/>
      <c r="I48" s="25"/>
      <c r="J48" s="15"/>
      <c r="K48" s="15"/>
      <c r="L48" s="15"/>
    </row>
    <row r="49" spans="1:10" hidden="1" x14ac:dyDescent="0.2">
      <c r="A49" s="15"/>
      <c r="B49" s="25"/>
      <c r="C49" s="20"/>
      <c r="D49" s="25"/>
      <c r="E49" s="20"/>
      <c r="G49" s="20"/>
      <c r="H49" s="25"/>
      <c r="I49" s="25"/>
      <c r="J49" s="15"/>
    </row>
    <row r="50" spans="1:10" x14ac:dyDescent="0.2">
      <c r="A50" s="15"/>
      <c r="B50" s="25"/>
      <c r="C50" s="20"/>
      <c r="D50" s="25"/>
      <c r="E50" s="20"/>
      <c r="G50" s="20"/>
      <c r="H50" s="25"/>
      <c r="I50" s="25"/>
      <c r="J50" s="15"/>
    </row>
    <row r="51" spans="1:10" x14ac:dyDescent="0.2">
      <c r="A51" s="1" t="s">
        <v>57</v>
      </c>
      <c r="B51" s="25"/>
      <c r="C51" s="20"/>
      <c r="D51" s="25"/>
      <c r="E51" s="20"/>
      <c r="G51" s="20"/>
      <c r="H51" s="25"/>
      <c r="I51" s="25"/>
      <c r="J51" s="15"/>
    </row>
    <row r="52" spans="1:10" x14ac:dyDescent="0.2">
      <c r="A52" s="15" t="s">
        <v>58</v>
      </c>
      <c r="B52" s="25">
        <v>7</v>
      </c>
      <c r="C52" s="20">
        <f>Noter!B92</f>
        <v>184121.66</v>
      </c>
      <c r="D52" s="25"/>
      <c r="E52" s="20">
        <f>Noter!D92+Noter!D93</f>
        <v>132071.57</v>
      </c>
      <c r="G52" s="20"/>
      <c r="H52" s="25"/>
      <c r="I52" s="20"/>
      <c r="J52" s="15"/>
    </row>
    <row r="53" spans="1:10" x14ac:dyDescent="0.2">
      <c r="A53" s="15" t="s">
        <v>59</v>
      </c>
      <c r="B53" s="25">
        <v>7</v>
      </c>
      <c r="C53" s="20">
        <f>Noter!B91</f>
        <v>2469.5700000000002</v>
      </c>
      <c r="D53" s="25"/>
      <c r="E53" s="20">
        <f>Noter!D91</f>
        <v>115</v>
      </c>
      <c r="G53" s="20"/>
      <c r="H53" s="25"/>
      <c r="I53" s="20"/>
      <c r="J53" s="15"/>
    </row>
    <row r="54" spans="1:10" x14ac:dyDescent="0.2">
      <c r="A54" s="15" t="s">
        <v>60</v>
      </c>
      <c r="B54" s="25"/>
      <c r="C54" s="20">
        <f>120402+91176.55+40208.06</f>
        <v>251786.61</v>
      </c>
      <c r="D54" s="25"/>
      <c r="E54" s="20">
        <f>121543+80613.32+39111.86</f>
        <v>241268.18</v>
      </c>
      <c r="G54" s="20"/>
      <c r="H54" s="25"/>
      <c r="I54" s="20"/>
      <c r="J54" s="15"/>
    </row>
    <row r="55" spans="1:10" x14ac:dyDescent="0.2">
      <c r="A55" s="15" t="s">
        <v>61</v>
      </c>
      <c r="B55" s="25"/>
      <c r="C55" s="20">
        <f>242603.27+63428.73</f>
        <v>306032</v>
      </c>
      <c r="D55" s="25"/>
      <c r="E55" s="20">
        <f>242603.27+55654.45</f>
        <v>298257.71999999997</v>
      </c>
      <c r="G55" s="20"/>
      <c r="H55" s="25"/>
      <c r="I55" s="20"/>
      <c r="J55" s="15"/>
    </row>
    <row r="56" spans="1:10" hidden="1" x14ac:dyDescent="0.2">
      <c r="A56" s="15" t="s">
        <v>62</v>
      </c>
      <c r="B56" s="25">
        <v>8</v>
      </c>
      <c r="C56" s="20">
        <v>0</v>
      </c>
      <c r="D56" s="25"/>
      <c r="E56" s="20">
        <v>0</v>
      </c>
      <c r="G56" s="20"/>
      <c r="H56" s="25"/>
      <c r="I56" s="20"/>
      <c r="J56" s="15"/>
    </row>
    <row r="57" spans="1:10" x14ac:dyDescent="0.2">
      <c r="A57" s="15" t="s">
        <v>63</v>
      </c>
      <c r="B57" s="25"/>
      <c r="C57" s="27">
        <f>SUM(C52:C56)</f>
        <v>744409.84</v>
      </c>
      <c r="D57" s="25"/>
      <c r="E57" s="27">
        <f>SUM(E52:E56)</f>
        <v>671712.47</v>
      </c>
      <c r="G57" s="20"/>
      <c r="H57" s="25"/>
      <c r="I57" s="20"/>
      <c r="J57" s="15"/>
    </row>
    <row r="58" spans="1:10" x14ac:dyDescent="0.2">
      <c r="A58" s="15"/>
      <c r="B58" s="25"/>
      <c r="C58" s="20"/>
      <c r="D58" s="25"/>
      <c r="E58" s="20"/>
      <c r="G58" s="20"/>
      <c r="H58" s="25"/>
      <c r="I58" s="25"/>
      <c r="J58" s="21"/>
    </row>
    <row r="59" spans="1:10" x14ac:dyDescent="0.2">
      <c r="A59" s="15" t="s">
        <v>64</v>
      </c>
      <c r="B59" s="25"/>
      <c r="C59" s="28">
        <f>C57</f>
        <v>744409.84</v>
      </c>
      <c r="D59" s="25"/>
      <c r="E59" s="28">
        <f>E57</f>
        <v>671712.47</v>
      </c>
      <c r="G59" s="20"/>
      <c r="H59" s="25"/>
      <c r="I59" s="20"/>
      <c r="J59" s="21"/>
    </row>
    <row r="60" spans="1:10" x14ac:dyDescent="0.2">
      <c r="A60" s="15"/>
      <c r="B60" s="25"/>
      <c r="C60" s="20"/>
      <c r="D60" s="25"/>
      <c r="E60" s="20"/>
      <c r="G60" s="20"/>
      <c r="H60" s="25"/>
      <c r="I60" s="25"/>
      <c r="J60" s="21"/>
    </row>
    <row r="61" spans="1:10" ht="13.5" thickBot="1" x14ac:dyDescent="0.25">
      <c r="A61" s="1" t="s">
        <v>65</v>
      </c>
      <c r="B61" s="25"/>
      <c r="C61" s="17">
        <f>C45+C59</f>
        <v>5573386.9099999992</v>
      </c>
      <c r="D61" s="25"/>
      <c r="E61" s="17">
        <f>E45+E59</f>
        <v>5315266.7899999991</v>
      </c>
      <c r="G61" s="20"/>
      <c r="H61" s="25"/>
      <c r="I61" s="20"/>
      <c r="J61" s="21"/>
    </row>
    <row r="62" spans="1:10" ht="13.5" thickTop="1" x14ac:dyDescent="0.2">
      <c r="A62" s="1"/>
      <c r="B62" s="25"/>
      <c r="C62" s="25"/>
      <c r="D62" s="25"/>
      <c r="E62" s="25"/>
      <c r="G62" s="25"/>
      <c r="H62" s="25"/>
      <c r="I62" s="25"/>
      <c r="J62" s="21"/>
    </row>
    <row r="64" spans="1:10" x14ac:dyDescent="0.2">
      <c r="A64" s="15" t="s">
        <v>66</v>
      </c>
      <c r="B64" s="25"/>
      <c r="C64" s="25"/>
      <c r="D64" s="25"/>
      <c r="E64" s="25"/>
      <c r="G64" s="25"/>
      <c r="H64" s="25"/>
      <c r="I64" s="25"/>
      <c r="J64" s="21"/>
    </row>
    <row r="67" spans="1:11" x14ac:dyDescent="0.2">
      <c r="A67" s="29"/>
      <c r="B67" s="25"/>
      <c r="C67" s="30"/>
      <c r="D67" s="31"/>
      <c r="E67" s="30"/>
      <c r="G67" s="26"/>
      <c r="H67" s="25"/>
      <c r="I67" s="25"/>
      <c r="J67" s="21"/>
      <c r="K67" s="15"/>
    </row>
    <row r="68" spans="1:11" x14ac:dyDescent="0.2">
      <c r="A68" s="15" t="s">
        <v>67</v>
      </c>
      <c r="B68" s="25"/>
      <c r="C68" s="32" t="s">
        <v>67</v>
      </c>
      <c r="D68" s="25"/>
      <c r="E68" s="32"/>
      <c r="G68" s="26"/>
      <c r="H68" s="25"/>
      <c r="I68" s="25"/>
      <c r="J68" s="21"/>
      <c r="K68" s="15"/>
    </row>
    <row r="69" spans="1:11" x14ac:dyDescent="0.2">
      <c r="A69" s="15" t="s">
        <v>68</v>
      </c>
      <c r="B69" s="25"/>
      <c r="C69" s="26" t="s">
        <v>69</v>
      </c>
      <c r="D69" s="25"/>
      <c r="E69" s="26"/>
      <c r="G69" s="26"/>
      <c r="H69" s="25"/>
      <c r="I69" s="26"/>
      <c r="J69" s="21"/>
      <c r="K69" s="15"/>
    </row>
    <row r="70" spans="1:11" x14ac:dyDescent="0.2">
      <c r="A70" s="15"/>
      <c r="B70" s="25"/>
      <c r="C70" s="26"/>
      <c r="D70"/>
      <c r="E70" s="26"/>
      <c r="G70" s="26"/>
      <c r="H70" s="25"/>
      <c r="I70" s="25"/>
      <c r="J70" s="21"/>
      <c r="K70" s="21"/>
    </row>
    <row r="71" spans="1:11" x14ac:dyDescent="0.2">
      <c r="A71" s="15"/>
      <c r="B71" s="25"/>
      <c r="C71" s="30"/>
      <c r="D71" s="31"/>
      <c r="E71" s="30"/>
      <c r="G71" s="26"/>
      <c r="H71" s="25"/>
      <c r="I71" s="25"/>
      <c r="J71" s="21"/>
      <c r="K71" s="21"/>
    </row>
    <row r="72" spans="1:11" x14ac:dyDescent="0.2">
      <c r="A72" s="15"/>
      <c r="B72" s="25"/>
      <c r="C72" s="32" t="s">
        <v>67</v>
      </c>
      <c r="D72" s="25"/>
      <c r="E72" s="32"/>
      <c r="G72" s="26"/>
      <c r="H72" s="25"/>
      <c r="I72" s="25"/>
      <c r="J72" s="21"/>
      <c r="K72" s="21"/>
    </row>
    <row r="73" spans="1:11" x14ac:dyDescent="0.2">
      <c r="A73" s="15"/>
      <c r="B73" s="25"/>
      <c r="C73" s="26" t="s">
        <v>69</v>
      </c>
      <c r="D73" s="25"/>
      <c r="E73" s="26"/>
      <c r="G73" s="26"/>
      <c r="H73" s="25"/>
      <c r="I73" s="25"/>
      <c r="J73" s="21"/>
      <c r="K73" s="15"/>
    </row>
    <row r="76" spans="1:11" x14ac:dyDescent="0.2">
      <c r="A76" s="15"/>
      <c r="B76" s="32"/>
      <c r="C76" s="32"/>
      <c r="D76" s="32"/>
      <c r="E76" s="32"/>
      <c r="G76" s="32"/>
      <c r="H76" s="32"/>
      <c r="I76" s="32"/>
      <c r="J76" s="21"/>
      <c r="K76" s="15"/>
    </row>
    <row r="77" spans="1:11" x14ac:dyDescent="0.2">
      <c r="A77" s="15"/>
      <c r="B77" s="32"/>
      <c r="C77" s="32"/>
      <c r="D77" s="32"/>
      <c r="E77" s="32"/>
      <c r="G77" s="32"/>
      <c r="H77" s="32"/>
      <c r="I77" s="32"/>
      <c r="J77" s="21"/>
      <c r="K77" s="15"/>
    </row>
    <row r="78" spans="1:11" x14ac:dyDescent="0.2">
      <c r="A78" s="15"/>
      <c r="B78" s="25"/>
      <c r="C78" s="25"/>
      <c r="D78" s="25"/>
      <c r="E78" s="25"/>
      <c r="G78" s="25"/>
      <c r="H78" s="25"/>
      <c r="I78" s="25"/>
      <c r="J78" s="21"/>
      <c r="K78" s="15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10"/>
  <sheetViews>
    <sheetView view="pageBreakPreview" topLeftCell="A53" zoomScaleNormal="100" zoomScaleSheetLayoutView="100" workbookViewId="0">
      <selection activeCell="B91" sqref="B91"/>
    </sheetView>
  </sheetViews>
  <sheetFormatPr baseColWidth="10" defaultColWidth="11.42578125" defaultRowHeight="12.75" x14ac:dyDescent="0.2"/>
  <cols>
    <col min="1" max="1" width="60.5703125" customWidth="1"/>
    <col min="2" max="2" width="11" customWidth="1"/>
    <col min="3" max="3" width="7.140625" customWidth="1"/>
    <col min="4" max="4" width="11" customWidth="1"/>
    <col min="5" max="5" width="8.7109375" customWidth="1"/>
    <col min="6" max="6" width="10.7109375" customWidth="1"/>
    <col min="7" max="7" width="6.140625" customWidth="1"/>
  </cols>
  <sheetData>
    <row r="1" spans="1:7" x14ac:dyDescent="0.2">
      <c r="A1" s="1" t="s">
        <v>70</v>
      </c>
      <c r="B1" s="1"/>
      <c r="C1" s="1"/>
      <c r="D1" s="1"/>
      <c r="E1" s="1"/>
    </row>
    <row r="3" spans="1:7" x14ac:dyDescent="0.2">
      <c r="A3" s="1" t="s">
        <v>71</v>
      </c>
      <c r="B3" s="1"/>
      <c r="C3" s="1"/>
      <c r="D3" s="1"/>
      <c r="E3" s="1"/>
    </row>
    <row r="5" spans="1:7" x14ac:dyDescent="0.2">
      <c r="A5" s="1" t="s">
        <v>72</v>
      </c>
      <c r="B5" s="1"/>
      <c r="C5" s="1"/>
      <c r="D5" s="1"/>
      <c r="E5" s="1"/>
    </row>
    <row r="6" spans="1:7" x14ac:dyDescent="0.2">
      <c r="A6" s="1"/>
      <c r="B6" s="1"/>
      <c r="C6" s="1"/>
      <c r="D6" s="1"/>
      <c r="E6" s="1"/>
    </row>
    <row r="7" spans="1:7" x14ac:dyDescent="0.2">
      <c r="A7" s="15" t="s">
        <v>73</v>
      </c>
      <c r="B7" s="15"/>
      <c r="C7" s="15"/>
      <c r="D7" s="15"/>
    </row>
    <row r="8" spans="1:7" x14ac:dyDescent="0.2">
      <c r="A8" s="15"/>
      <c r="B8" s="15"/>
      <c r="C8" s="15"/>
      <c r="D8" s="15"/>
    </row>
    <row r="9" spans="1:7" x14ac:dyDescent="0.2">
      <c r="A9" s="1" t="s">
        <v>74</v>
      </c>
      <c r="B9" s="1"/>
      <c r="C9" s="1"/>
      <c r="D9" s="1"/>
      <c r="E9" s="1"/>
    </row>
    <row r="10" spans="1:7" x14ac:dyDescent="0.2">
      <c r="A10" s="1"/>
      <c r="B10" s="1"/>
      <c r="C10" s="1"/>
      <c r="D10" s="1"/>
      <c r="E10" s="1"/>
    </row>
    <row r="11" spans="1:7" x14ac:dyDescent="0.2">
      <c r="A11" s="15" t="s">
        <v>75</v>
      </c>
      <c r="B11" s="15"/>
      <c r="C11" s="15"/>
      <c r="D11" s="15"/>
      <c r="E11" s="15"/>
    </row>
    <row r="12" spans="1:7" x14ac:dyDescent="0.2">
      <c r="A12" s="15"/>
      <c r="B12" s="15"/>
      <c r="C12" s="15"/>
      <c r="D12" s="15"/>
      <c r="E12" s="15"/>
    </row>
    <row r="13" spans="1:7" x14ac:dyDescent="0.2">
      <c r="A13" s="1"/>
      <c r="B13" s="1">
        <f>Balanse!C3</f>
        <v>2023</v>
      </c>
      <c r="C13" s="1"/>
      <c r="D13" s="1">
        <f>Balanse!E3</f>
        <v>2022</v>
      </c>
      <c r="F13" s="1"/>
      <c r="G13" s="1"/>
    </row>
    <row r="14" spans="1:7" x14ac:dyDescent="0.2">
      <c r="A14" t="s">
        <v>76</v>
      </c>
      <c r="B14" s="3">
        <f>2366052.61+5100+306411.68</f>
        <v>2677564.29</v>
      </c>
      <c r="D14" s="3">
        <f>2292176.95+6181.65+10050+298752.21</f>
        <v>2607160.81</v>
      </c>
      <c r="F14" s="3"/>
    </row>
    <row r="15" spans="1:7" x14ac:dyDescent="0.2">
      <c r="A15" t="s">
        <v>77</v>
      </c>
      <c r="B15" s="3">
        <v>261541</v>
      </c>
      <c r="D15" s="3">
        <v>0</v>
      </c>
      <c r="F15" s="3"/>
    </row>
    <row r="16" spans="1:7" x14ac:dyDescent="0.2">
      <c r="A16" t="s">
        <v>78</v>
      </c>
      <c r="B16" s="3">
        <f>389626.36+43204.07</f>
        <v>432830.43</v>
      </c>
      <c r="D16" s="3">
        <f>357761.26+42124.07</f>
        <v>399885.33</v>
      </c>
      <c r="F16" s="3"/>
    </row>
    <row r="17" spans="1:7" x14ac:dyDescent="0.2">
      <c r="A17" t="s">
        <v>79</v>
      </c>
      <c r="B17" s="3">
        <f>200698.6+2469.57</f>
        <v>203168.17</v>
      </c>
      <c r="D17" s="3">
        <v>155358.84</v>
      </c>
      <c r="F17" s="3"/>
    </row>
    <row r="18" spans="1:7" x14ac:dyDescent="0.2">
      <c r="A18" t="s">
        <v>80</v>
      </c>
      <c r="B18" s="3">
        <f>281+6773.76+31046.88+1899.95+457.8+45482+17779</f>
        <v>103720.39</v>
      </c>
      <c r="D18" s="3">
        <f>5000+5480.1+46600+420+885+1319+7990.81</f>
        <v>67694.91</v>
      </c>
    </row>
    <row r="19" spans="1:7" x14ac:dyDescent="0.2">
      <c r="A19" t="s">
        <v>81</v>
      </c>
      <c r="B19" s="6">
        <v>19503</v>
      </c>
      <c r="D19" s="6">
        <v>42319</v>
      </c>
    </row>
    <row r="20" spans="1:7" ht="13.5" thickBot="1" x14ac:dyDescent="0.25">
      <c r="A20" t="s">
        <v>82</v>
      </c>
      <c r="B20" s="9">
        <f>B14+B15+B16+B17+B18-B19</f>
        <v>3659321.2800000003</v>
      </c>
      <c r="D20" s="9">
        <f>D14+D16+D17+D18-D19</f>
        <v>3187780.89</v>
      </c>
      <c r="F20" s="3"/>
      <c r="G20" s="3"/>
    </row>
    <row r="21" spans="1:7" ht="13.5" thickTop="1" x14ac:dyDescent="0.2"/>
    <row r="22" spans="1:7" x14ac:dyDescent="0.2">
      <c r="A22" s="15" t="s">
        <v>83</v>
      </c>
      <c r="B22" s="15"/>
      <c r="C22" s="15"/>
      <c r="D22" s="15"/>
      <c r="E22" s="15"/>
    </row>
    <row r="23" spans="1:7" x14ac:dyDescent="0.2">
      <c r="A23" s="15" t="s">
        <v>84</v>
      </c>
      <c r="B23" s="15"/>
      <c r="C23" s="15"/>
      <c r="D23" s="15"/>
      <c r="E23" s="15"/>
    </row>
    <row r="24" spans="1:7" x14ac:dyDescent="0.2">
      <c r="A24" s="15" t="s">
        <v>85</v>
      </c>
      <c r="B24" s="15"/>
      <c r="C24" s="15"/>
      <c r="D24" s="15"/>
      <c r="E24" s="15"/>
    </row>
    <row r="26" spans="1:7" x14ac:dyDescent="0.2">
      <c r="A26" s="1" t="s">
        <v>86</v>
      </c>
      <c r="B26" s="1">
        <f>B13</f>
        <v>2023</v>
      </c>
      <c r="C26" s="1"/>
      <c r="D26" s="1">
        <f>D13</f>
        <v>2022</v>
      </c>
      <c r="F26" s="1"/>
    </row>
    <row r="27" spans="1:7" x14ac:dyDescent="0.2">
      <c r="A27" s="1"/>
      <c r="B27" s="1"/>
      <c r="C27" s="1"/>
      <c r="D27" s="1"/>
      <c r="F27" s="1"/>
    </row>
    <row r="28" spans="1:7" x14ac:dyDescent="0.2">
      <c r="A28" s="1" t="s">
        <v>87</v>
      </c>
      <c r="C28" s="1"/>
    </row>
    <row r="29" spans="1:7" x14ac:dyDescent="0.2">
      <c r="B29" s="1" t="s">
        <v>88</v>
      </c>
      <c r="D29" s="1" t="s">
        <v>88</v>
      </c>
      <c r="F29" s="1"/>
      <c r="G29" s="1"/>
    </row>
    <row r="30" spans="1:7" x14ac:dyDescent="0.2">
      <c r="B30" s="1" t="s">
        <v>89</v>
      </c>
      <c r="D30" s="1" t="s">
        <v>89</v>
      </c>
      <c r="F30" s="1"/>
      <c r="G30" s="1"/>
    </row>
    <row r="32" spans="1:7" x14ac:dyDescent="0.2">
      <c r="A32" s="15" t="s">
        <v>90</v>
      </c>
      <c r="B32" s="3">
        <f>D34</f>
        <v>274292.34000000003</v>
      </c>
      <c r="C32" s="15"/>
      <c r="D32" s="3">
        <v>274292.34000000003</v>
      </c>
      <c r="F32" s="3"/>
      <c r="G32" s="3"/>
    </row>
    <row r="33" spans="1:7" x14ac:dyDescent="0.2">
      <c r="A33" t="s">
        <v>91</v>
      </c>
      <c r="B33" s="3">
        <v>0</v>
      </c>
      <c r="D33" s="3">
        <v>0</v>
      </c>
      <c r="F33" s="3"/>
      <c r="G33" s="3"/>
    </row>
    <row r="34" spans="1:7" x14ac:dyDescent="0.2">
      <c r="A34" s="15" t="s">
        <v>92</v>
      </c>
      <c r="B34" s="10">
        <f>SUM(B32:B33)</f>
        <v>274292.34000000003</v>
      </c>
      <c r="C34" s="15"/>
      <c r="D34" s="10">
        <f>SUM(D32:D33)</f>
        <v>274292.34000000003</v>
      </c>
      <c r="F34" s="3"/>
      <c r="G34" s="3"/>
    </row>
    <row r="35" spans="1:7" x14ac:dyDescent="0.2">
      <c r="B35" s="3"/>
      <c r="D35" s="3"/>
      <c r="F35" s="3"/>
      <c r="G35" s="3"/>
    </row>
    <row r="36" spans="1:7" x14ac:dyDescent="0.2">
      <c r="A36" s="15" t="s">
        <v>93</v>
      </c>
      <c r="B36" s="3">
        <f>D38</f>
        <v>245736.7</v>
      </c>
      <c r="C36" s="15"/>
      <c r="D36" s="3">
        <v>222264.92</v>
      </c>
      <c r="F36" s="3"/>
      <c r="G36" s="3"/>
    </row>
    <row r="37" spans="1:7" x14ac:dyDescent="0.2">
      <c r="A37" t="s">
        <v>94</v>
      </c>
      <c r="B37" s="3">
        <v>10612.6</v>
      </c>
      <c r="D37" s="3">
        <v>23471.78</v>
      </c>
      <c r="F37" s="3"/>
      <c r="G37" s="3"/>
    </row>
    <row r="38" spans="1:7" x14ac:dyDescent="0.2">
      <c r="A38" s="15" t="s">
        <v>95</v>
      </c>
      <c r="B38" s="10">
        <f>SUM(B36:B37)</f>
        <v>256349.30000000002</v>
      </c>
      <c r="C38" s="15"/>
      <c r="D38" s="10">
        <f>SUM(D36:D37)</f>
        <v>245736.7</v>
      </c>
      <c r="F38" s="3"/>
      <c r="G38" s="3"/>
    </row>
    <row r="39" spans="1:7" x14ac:dyDescent="0.2">
      <c r="B39" s="3"/>
      <c r="D39" s="3"/>
      <c r="F39" s="3"/>
      <c r="G39" s="3"/>
    </row>
    <row r="40" spans="1:7" ht="13.5" thickBot="1" x14ac:dyDescent="0.25">
      <c r="A40" s="1" t="s">
        <v>96</v>
      </c>
      <c r="B40" s="9">
        <f>B34-B38</f>
        <v>17943.040000000008</v>
      </c>
      <c r="C40" s="1"/>
      <c r="D40" s="9">
        <f>D34-D38</f>
        <v>28555.640000000014</v>
      </c>
      <c r="F40" s="3"/>
      <c r="G40" s="3"/>
    </row>
    <row r="41" spans="1:7" ht="13.5" thickTop="1" x14ac:dyDescent="0.2">
      <c r="A41" s="1"/>
      <c r="B41" s="3"/>
      <c r="C41" s="1"/>
      <c r="D41" s="3"/>
      <c r="F41" s="3"/>
      <c r="G41" s="3"/>
    </row>
    <row r="42" spans="1:7" x14ac:dyDescent="0.2">
      <c r="A42" s="1"/>
      <c r="B42" s="3"/>
      <c r="C42" s="1"/>
      <c r="D42" s="3"/>
      <c r="F42" s="3"/>
      <c r="G42" s="3"/>
    </row>
    <row r="43" spans="1:7" x14ac:dyDescent="0.2">
      <c r="B43" s="19" t="s">
        <v>32</v>
      </c>
      <c r="D43" s="19" t="s">
        <v>32</v>
      </c>
      <c r="F43" s="3"/>
      <c r="G43" s="3"/>
    </row>
    <row r="44" spans="1:7" x14ac:dyDescent="0.2">
      <c r="B44" s="3"/>
      <c r="D44" s="3"/>
      <c r="F44" s="3"/>
      <c r="G44" s="3"/>
    </row>
    <row r="45" spans="1:7" x14ac:dyDescent="0.2">
      <c r="A45" s="15" t="s">
        <v>90</v>
      </c>
      <c r="B45" s="3">
        <f>D47</f>
        <v>683226</v>
      </c>
      <c r="C45" s="15"/>
      <c r="D45" s="3">
        <v>633471</v>
      </c>
      <c r="F45" s="3"/>
      <c r="G45" s="3"/>
    </row>
    <row r="46" spans="1:7" x14ac:dyDescent="0.2">
      <c r="A46" t="s">
        <v>91</v>
      </c>
      <c r="B46" s="3">
        <v>67858.75</v>
      </c>
      <c r="D46" s="3">
        <v>49755</v>
      </c>
      <c r="F46" s="3"/>
      <c r="G46" s="3"/>
    </row>
    <row r="47" spans="1:7" x14ac:dyDescent="0.2">
      <c r="A47" s="15" t="s">
        <v>92</v>
      </c>
      <c r="B47" s="10">
        <f>SUM(B45:B46)</f>
        <v>751084.75</v>
      </c>
      <c r="C47" s="15"/>
      <c r="D47" s="10">
        <f>SUM(D45:D46)</f>
        <v>683226</v>
      </c>
      <c r="F47" s="3"/>
      <c r="G47" s="3"/>
    </row>
    <row r="48" spans="1:7" x14ac:dyDescent="0.2">
      <c r="B48" s="3"/>
      <c r="D48" s="3"/>
      <c r="F48" s="3"/>
      <c r="G48" s="3"/>
    </row>
    <row r="49" spans="1:7" x14ac:dyDescent="0.2">
      <c r="A49" s="15" t="s">
        <v>93</v>
      </c>
      <c r="B49" s="3">
        <f>D51</f>
        <v>563342.59</v>
      </c>
      <c r="C49" s="15"/>
      <c r="D49" s="3">
        <v>455887.76</v>
      </c>
      <c r="F49" s="3"/>
      <c r="G49" s="3"/>
    </row>
    <row r="50" spans="1:7" x14ac:dyDescent="0.2">
      <c r="A50" t="s">
        <v>94</v>
      </c>
      <c r="B50" s="3">
        <v>88374.92</v>
      </c>
      <c r="D50" s="3">
        <v>107454.83</v>
      </c>
      <c r="F50" s="3"/>
      <c r="G50" s="3"/>
    </row>
    <row r="51" spans="1:7" x14ac:dyDescent="0.2">
      <c r="A51" s="15" t="s">
        <v>95</v>
      </c>
      <c r="B51" s="10">
        <f>SUM(B49:B50)</f>
        <v>651717.51</v>
      </c>
      <c r="C51" s="15"/>
      <c r="D51" s="10">
        <f>SUM(D49:D50)</f>
        <v>563342.59</v>
      </c>
      <c r="F51" s="3"/>
      <c r="G51" s="3"/>
    </row>
    <row r="52" spans="1:7" x14ac:dyDescent="0.2">
      <c r="B52" s="3"/>
      <c r="D52" s="3"/>
      <c r="F52" s="3"/>
      <c r="G52" s="3"/>
    </row>
    <row r="53" spans="1:7" ht="13.5" thickBot="1" x14ac:dyDescent="0.25">
      <c r="A53" s="1" t="s">
        <v>96</v>
      </c>
      <c r="B53" s="9">
        <f>B47-B51</f>
        <v>99367.239999999991</v>
      </c>
      <c r="C53" s="1"/>
      <c r="D53" s="9">
        <f>D47-D51</f>
        <v>119883.41000000003</v>
      </c>
      <c r="E53" s="1"/>
      <c r="F53" s="3"/>
      <c r="G53" s="3"/>
    </row>
    <row r="54" spans="1:7" ht="13.5" thickTop="1" x14ac:dyDescent="0.2">
      <c r="A54" s="1"/>
      <c r="B54" s="3"/>
      <c r="C54" s="1"/>
      <c r="D54" s="3"/>
      <c r="F54" s="3"/>
      <c r="G54" s="3"/>
    </row>
    <row r="55" spans="1:7" hidden="1" x14ac:dyDescent="0.2"/>
    <row r="56" spans="1:7" hidden="1" x14ac:dyDescent="0.2">
      <c r="A56" s="1" t="s">
        <v>34</v>
      </c>
      <c r="C56" s="1"/>
    </row>
    <row r="57" spans="1:7" hidden="1" x14ac:dyDescent="0.2">
      <c r="A57" s="15" t="s">
        <v>97</v>
      </c>
      <c r="B57" s="3">
        <v>0</v>
      </c>
      <c r="C57" s="15"/>
      <c r="D57" s="3">
        <v>0</v>
      </c>
      <c r="F57" s="3"/>
    </row>
    <row r="58" spans="1:7" hidden="1" x14ac:dyDescent="0.2">
      <c r="A58" s="15" t="s">
        <v>98</v>
      </c>
      <c r="B58" s="3">
        <v>1000</v>
      </c>
      <c r="C58" s="15"/>
      <c r="D58" s="3">
        <v>1000</v>
      </c>
      <c r="F58" s="3"/>
    </row>
    <row r="59" spans="1:7" hidden="1" x14ac:dyDescent="0.2">
      <c r="A59" s="15" t="s">
        <v>99</v>
      </c>
      <c r="B59" s="3">
        <v>3000</v>
      </c>
      <c r="C59" s="15"/>
      <c r="D59" s="3">
        <v>3000</v>
      </c>
      <c r="F59" s="3"/>
    </row>
    <row r="60" spans="1:7" hidden="1" x14ac:dyDescent="0.2">
      <c r="A60" s="15" t="s">
        <v>100</v>
      </c>
      <c r="B60" s="3">
        <v>10000</v>
      </c>
      <c r="C60" s="15"/>
      <c r="D60" s="3">
        <v>10000</v>
      </c>
      <c r="F60" s="3"/>
    </row>
    <row r="61" spans="1:7" hidden="1" x14ac:dyDescent="0.2">
      <c r="A61" s="15" t="s">
        <v>40</v>
      </c>
      <c r="B61" s="3">
        <v>140000</v>
      </c>
      <c r="C61" s="15"/>
      <c r="D61" s="3">
        <v>140000</v>
      </c>
      <c r="F61" s="3"/>
    </row>
    <row r="62" spans="1:7" ht="13.5" hidden="1" thickBot="1" x14ac:dyDescent="0.25">
      <c r="A62" t="s">
        <v>101</v>
      </c>
      <c r="B62" s="22">
        <f>SUM(B57:B61)</f>
        <v>154000</v>
      </c>
      <c r="D62" s="22">
        <f>SUM(D57:D61)</f>
        <v>154000</v>
      </c>
      <c r="F62" s="3"/>
    </row>
    <row r="63" spans="1:7" ht="13.5" hidden="1" thickTop="1" x14ac:dyDescent="0.2">
      <c r="B63" s="3"/>
      <c r="D63" s="3"/>
      <c r="F63" s="3"/>
    </row>
    <row r="65" spans="1:7" x14ac:dyDescent="0.2">
      <c r="A65" s="1" t="s">
        <v>102</v>
      </c>
      <c r="B65" s="1"/>
      <c r="C65" s="1"/>
      <c r="D65" s="1"/>
      <c r="F65" s="1"/>
      <c r="G65" s="1"/>
    </row>
    <row r="66" spans="1:7" x14ac:dyDescent="0.2">
      <c r="A66" s="1"/>
      <c r="B66" s="1"/>
      <c r="C66" s="1"/>
      <c r="D66" s="1"/>
      <c r="F66" s="1"/>
      <c r="G66" s="1"/>
    </row>
    <row r="67" spans="1:7" x14ac:dyDescent="0.2">
      <c r="A67" s="15" t="s">
        <v>46</v>
      </c>
      <c r="B67" s="21">
        <v>212077.56</v>
      </c>
      <c r="C67" s="15"/>
      <c r="D67" s="21">
        <v>159662.73000000001</v>
      </c>
      <c r="F67" s="21"/>
      <c r="G67" s="15"/>
    </row>
    <row r="68" spans="1:7" ht="13.5" thickBot="1" x14ac:dyDescent="0.25">
      <c r="A68" t="s">
        <v>103</v>
      </c>
      <c r="B68" s="22">
        <f>SUM(B67:B67)</f>
        <v>212077.56</v>
      </c>
      <c r="D68" s="22">
        <f>SUM(D67:D67)</f>
        <v>159662.73000000001</v>
      </c>
      <c r="F68" s="3"/>
      <c r="G68" s="3"/>
    </row>
    <row r="69" spans="1:7" ht="13.5" thickTop="1" x14ac:dyDescent="0.2">
      <c r="B69" s="3"/>
      <c r="D69" s="3"/>
      <c r="F69" s="3"/>
    </row>
    <row r="71" spans="1:7" x14ac:dyDescent="0.2">
      <c r="A71" s="1" t="s">
        <v>104</v>
      </c>
      <c r="B71" s="16"/>
      <c r="C71" s="1"/>
      <c r="D71" s="16"/>
      <c r="F71" s="16"/>
      <c r="G71" s="1"/>
    </row>
    <row r="72" spans="1:7" x14ac:dyDescent="0.2">
      <c r="A72" s="1"/>
      <c r="B72" s="16"/>
      <c r="C72" s="1"/>
      <c r="D72" s="16"/>
      <c r="F72" s="16"/>
      <c r="G72" s="1"/>
    </row>
    <row r="73" spans="1:7" x14ac:dyDescent="0.2">
      <c r="A73" t="s">
        <v>105</v>
      </c>
      <c r="B73" s="3">
        <v>122429</v>
      </c>
      <c r="D73" s="3">
        <v>123815</v>
      </c>
      <c r="F73" s="3"/>
    </row>
    <row r="74" spans="1:7" x14ac:dyDescent="0.2">
      <c r="A74" t="s">
        <v>106</v>
      </c>
      <c r="B74" s="3">
        <f>4161184.9+82.13</f>
        <v>4161267.03</v>
      </c>
      <c r="D74" s="3">
        <f>2685335.39+82.13</f>
        <v>2685417.52</v>
      </c>
      <c r="F74" s="3"/>
    </row>
    <row r="75" spans="1:7" ht="13.5" thickBot="1" x14ac:dyDescent="0.25">
      <c r="A75" t="s">
        <v>107</v>
      </c>
      <c r="B75" s="22">
        <f>SUM(B73:B74)</f>
        <v>4283696.0299999993</v>
      </c>
      <c r="D75" s="22">
        <f>SUM(D73:D74)</f>
        <v>2809232.52</v>
      </c>
      <c r="F75" s="3"/>
    </row>
    <row r="76" spans="1:7" ht="13.5" thickTop="1" x14ac:dyDescent="0.2">
      <c r="B76" s="3"/>
      <c r="D76" s="3"/>
      <c r="F76" s="3"/>
    </row>
    <row r="77" spans="1:7" x14ac:dyDescent="0.2">
      <c r="B77" s="3"/>
      <c r="D77" s="3"/>
    </row>
    <row r="78" spans="1:7" x14ac:dyDescent="0.2">
      <c r="A78" s="1" t="s">
        <v>108</v>
      </c>
      <c r="B78" s="16"/>
      <c r="C78" s="1"/>
      <c r="D78" s="16"/>
      <c r="E78" s="1"/>
      <c r="F78" s="18"/>
    </row>
    <row r="79" spans="1:7" x14ac:dyDescent="0.2">
      <c r="A79" s="1"/>
      <c r="B79" s="3"/>
      <c r="C79" s="1"/>
      <c r="D79" s="3"/>
      <c r="E79" s="1"/>
      <c r="F79" s="18"/>
    </row>
    <row r="80" spans="1:7" x14ac:dyDescent="0.2">
      <c r="A80" s="15" t="s">
        <v>109</v>
      </c>
      <c r="B80" s="3">
        <f>D82</f>
        <v>4643554.3199999994</v>
      </c>
      <c r="C80" s="15"/>
      <c r="D80" s="3">
        <v>3670063.29</v>
      </c>
      <c r="F80" s="3"/>
    </row>
    <row r="81" spans="1:7" x14ac:dyDescent="0.2">
      <c r="A81" t="s">
        <v>25</v>
      </c>
      <c r="B81" s="3">
        <f>Resultat!C43</f>
        <v>185422.75</v>
      </c>
      <c r="D81" s="3">
        <f>Resultat!E43</f>
        <v>973491.02999999933</v>
      </c>
      <c r="F81" s="3"/>
    </row>
    <row r="82" spans="1:7" ht="13.5" thickBot="1" x14ac:dyDescent="0.25">
      <c r="A82" s="15" t="s">
        <v>110</v>
      </c>
      <c r="B82" s="22">
        <f>SUM(B80:B81)</f>
        <v>4828977.0699999994</v>
      </c>
      <c r="C82" s="15"/>
      <c r="D82" s="22">
        <f>SUM(D80:D81)</f>
        <v>4643554.3199999994</v>
      </c>
      <c r="F82" s="3"/>
    </row>
    <row r="83" spans="1:7" ht="13.5" thickTop="1" x14ac:dyDescent="0.2">
      <c r="B83" s="3"/>
      <c r="D83" s="3"/>
      <c r="F83" s="3"/>
    </row>
    <row r="84" spans="1:7" x14ac:dyDescent="0.2">
      <c r="B84" s="3"/>
      <c r="D84" s="3"/>
      <c r="F84" s="3"/>
    </row>
    <row r="85" spans="1:7" x14ac:dyDescent="0.2">
      <c r="A85" s="1" t="s">
        <v>111</v>
      </c>
      <c r="B85" s="16"/>
      <c r="C85" s="1"/>
      <c r="D85" s="16"/>
      <c r="F85" s="16"/>
      <c r="G85" s="1"/>
    </row>
    <row r="86" spans="1:7" x14ac:dyDescent="0.2">
      <c r="A86" s="1"/>
      <c r="B86" s="16"/>
      <c r="C86" s="1"/>
      <c r="D86" s="16"/>
      <c r="F86" s="16"/>
      <c r="G86" s="1"/>
    </row>
    <row r="87" spans="1:7" x14ac:dyDescent="0.2">
      <c r="A87" s="15" t="s">
        <v>44</v>
      </c>
      <c r="B87" s="3">
        <v>801303.04000000004</v>
      </c>
      <c r="C87" s="15"/>
      <c r="D87" s="3">
        <v>2038932.49</v>
      </c>
      <c r="F87" s="3"/>
    </row>
    <row r="88" spans="1:7" hidden="1" x14ac:dyDescent="0.2">
      <c r="A88" s="15" t="s">
        <v>45</v>
      </c>
      <c r="B88" s="3">
        <v>0</v>
      </c>
      <c r="C88" s="15"/>
      <c r="D88" s="3">
        <v>0</v>
      </c>
      <c r="F88" s="3"/>
    </row>
    <row r="89" spans="1:7" ht="13.5" thickBot="1" x14ac:dyDescent="0.25">
      <c r="A89" s="15" t="s">
        <v>112</v>
      </c>
      <c r="B89" s="22">
        <f>SUM(B87:B88)</f>
        <v>801303.04000000004</v>
      </c>
      <c r="C89" s="15"/>
      <c r="D89" s="22">
        <f>SUM(D87:D88)</f>
        <v>2038932.49</v>
      </c>
      <c r="F89" s="3"/>
    </row>
    <row r="90" spans="1:7" ht="13.5" thickTop="1" x14ac:dyDescent="0.2">
      <c r="A90" s="15"/>
      <c r="B90" s="21"/>
      <c r="C90" s="15"/>
      <c r="D90" s="21"/>
      <c r="F90" s="21"/>
      <c r="G90" s="15"/>
    </row>
    <row r="91" spans="1:7" x14ac:dyDescent="0.2">
      <c r="A91" s="15" t="s">
        <v>59</v>
      </c>
      <c r="B91" s="3">
        <v>2469.5700000000002</v>
      </c>
      <c r="C91" s="15"/>
      <c r="D91" s="3">
        <v>115</v>
      </c>
      <c r="F91" s="3"/>
    </row>
    <row r="92" spans="1:7" x14ac:dyDescent="0.2">
      <c r="A92" s="15" t="s">
        <v>113</v>
      </c>
      <c r="B92" s="3">
        <v>184121.66</v>
      </c>
      <c r="C92" s="15"/>
      <c r="D92" s="3">
        <v>132071.57</v>
      </c>
      <c r="F92" s="3"/>
    </row>
    <row r="93" spans="1:7" hidden="1" x14ac:dyDescent="0.2">
      <c r="A93" s="15" t="s">
        <v>114</v>
      </c>
      <c r="B93" s="3">
        <v>0</v>
      </c>
      <c r="C93" s="15"/>
      <c r="D93" s="3">
        <v>0</v>
      </c>
      <c r="F93" s="3"/>
    </row>
    <row r="94" spans="1:7" ht="13.5" thickBot="1" x14ac:dyDescent="0.25">
      <c r="A94" s="15" t="s">
        <v>115</v>
      </c>
      <c r="B94" s="23">
        <f>SUM(B91:B93)</f>
        <v>186591.23</v>
      </c>
      <c r="C94" s="15"/>
      <c r="D94" s="23">
        <f>SUM(D91:D93)</f>
        <v>132186.57</v>
      </c>
      <c r="F94" s="21"/>
    </row>
    <row r="95" spans="1:7" ht="13.5" thickTop="1" x14ac:dyDescent="0.2">
      <c r="A95" s="15"/>
      <c r="B95" s="21"/>
      <c r="C95" s="15"/>
      <c r="D95" s="21"/>
      <c r="F95" s="21"/>
    </row>
    <row r="96" spans="1:7" x14ac:dyDescent="0.2">
      <c r="A96" s="15"/>
      <c r="B96" s="21"/>
      <c r="C96" s="15"/>
      <c r="D96" s="21"/>
      <c r="F96" s="21"/>
    </row>
    <row r="97" spans="1:6" x14ac:dyDescent="0.2">
      <c r="A97" s="1"/>
      <c r="B97" s="21"/>
      <c r="C97" s="15"/>
      <c r="D97" s="21"/>
      <c r="F97" s="21"/>
    </row>
    <row r="98" spans="1:6" x14ac:dyDescent="0.2">
      <c r="A98" s="15"/>
      <c r="B98" s="21"/>
      <c r="C98" s="15"/>
      <c r="D98" s="21"/>
      <c r="F98" s="21"/>
    </row>
    <row r="99" spans="1:6" x14ac:dyDescent="0.2">
      <c r="A99" s="15"/>
      <c r="B99" s="21"/>
      <c r="C99" s="15"/>
      <c r="D99" s="21"/>
      <c r="F99" s="21"/>
    </row>
    <row r="100" spans="1:6" x14ac:dyDescent="0.2">
      <c r="A100" s="24"/>
      <c r="B100" s="3"/>
      <c r="C100" s="15"/>
      <c r="D100" s="3"/>
    </row>
    <row r="102" spans="1:6" x14ac:dyDescent="0.2">
      <c r="F102" s="3"/>
    </row>
    <row r="108" spans="1:6" x14ac:dyDescent="0.2">
      <c r="E108" s="3"/>
    </row>
    <row r="110" spans="1:6" x14ac:dyDescent="0.2">
      <c r="E110" s="3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5" fitToHeight="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c2dd8b6-8bc7-49b9-b25c-f1bdaa3d455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46DB011BEA373489F7B8C6AB454F402" ma:contentTypeVersion="14" ma:contentTypeDescription="Opprett et nytt dokument." ma:contentTypeScope="" ma:versionID="aff390cea89493839452295974372ca5">
  <xsd:schema xmlns:xsd="http://www.w3.org/2001/XMLSchema" xmlns:xs="http://www.w3.org/2001/XMLSchema" xmlns:p="http://schemas.microsoft.com/office/2006/metadata/properties" xmlns:ns2="4c2dd8b6-8bc7-49b9-b25c-f1bdaa3d4556" xmlns:ns3="555f57c8-3ab0-4c00-9bd1-67ddfe07a9b3" targetNamespace="http://schemas.microsoft.com/office/2006/metadata/properties" ma:root="true" ma:fieldsID="147ecc0614959743030a241dabbf1e21" ns2:_="" ns3:_="">
    <xsd:import namespace="4c2dd8b6-8bc7-49b9-b25c-f1bdaa3d4556"/>
    <xsd:import namespace="555f57c8-3ab0-4c00-9bd1-67ddfe07a9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2dd8b6-8bc7-49b9-b25c-f1bdaa3d45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2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Bildemerkelapper" ma:readOnly="false" ma:fieldId="{5cf76f15-5ced-4ddc-b409-7134ff3c332f}" ma:taxonomyMulti="true" ma:sspId="d83ef16c-7d3f-4fa6-ba70-edadd69ca3e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f57c8-3ab0-4c00-9bd1-67ddfe07a9b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A6A799-3B6C-45A1-B334-7A417DE4185D}">
  <ds:schemaRefs>
    <ds:schemaRef ds:uri="http://schemas.microsoft.com/office/2006/metadata/properties"/>
    <ds:schemaRef ds:uri="http://schemas.microsoft.com/office/infopath/2007/PartnerControls"/>
    <ds:schemaRef ds:uri="16314edc-dfa4-49f5-b2da-249ad84a7b72"/>
    <ds:schemaRef ds:uri="37fc4374-ed2b-405d-a3dd-7ec804275818"/>
  </ds:schemaRefs>
</ds:datastoreItem>
</file>

<file path=customXml/itemProps2.xml><?xml version="1.0" encoding="utf-8"?>
<ds:datastoreItem xmlns:ds="http://schemas.openxmlformats.org/officeDocument/2006/customXml" ds:itemID="{42D43CE3-B3C7-4750-AB58-A8A38ACCC8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153CF6-521A-46BD-AEB2-6B100EFFBF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3</vt:i4>
      </vt:variant>
    </vt:vector>
  </HeadingPairs>
  <TitlesOfParts>
    <vt:vector size="6" baseType="lpstr">
      <vt:lpstr>Resultat</vt:lpstr>
      <vt:lpstr>Balanse</vt:lpstr>
      <vt:lpstr>Noter</vt:lpstr>
      <vt:lpstr>Balanse!Utskriftsområde</vt:lpstr>
      <vt:lpstr>Noter!Utskriftsområde</vt:lpstr>
      <vt:lpstr>Resultat!Utskriftsområde</vt:lpstr>
    </vt:vector>
  </TitlesOfParts>
  <Manager/>
  <Company>AOF Regnskap Trondheim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Beate Løkke</dc:creator>
  <cp:keywords/>
  <dc:description/>
  <cp:lastModifiedBy>Grethe Kvist</cp:lastModifiedBy>
  <cp:revision/>
  <dcterms:created xsi:type="dcterms:W3CDTF">2001-07-10T11:33:50Z</dcterms:created>
  <dcterms:modified xsi:type="dcterms:W3CDTF">2024-02-21T11:36:22Z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0x010100246DB011BEA373489F7B8C6AB454F402</vt:lpwstr>
  </property>
  <property fmtid="{D5CDD505-2E9C-101B-9397-08002B2CF9AE}" pid="3" name="MediaServiceImageTags">
    <vt:lpwstr/>
  </property>
</Properties>
</file>